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SPRAWOZDANIA\ROCZNE\ROCZNE\SPRAWOZDANIA 2019\ESALIENS\_SPRAWOZDANIA\dla TFI\SFIO\"/>
    </mc:Choice>
  </mc:AlternateContent>
  <bookViews>
    <workbookView xWindow="240" yWindow="156" windowWidth="19320" windowHeight="11700" tabRatio="740" firstSheet="1" activeTab="6"/>
  </bookViews>
  <sheets>
    <sheet name="tabela glowna" sheetId="1" r:id="rId1"/>
    <sheet name="tabele uzupelniajace" sheetId="2" r:id="rId2"/>
    <sheet name="tabele dodatkowe" sheetId="3" state="hidden" r:id="rId3"/>
    <sheet name="bilans" sheetId="4" r:id="rId4"/>
    <sheet name="rachunek wyniku" sheetId="5" r:id="rId5"/>
    <sheet name="zestawienie_zmian" sheetId="6" state="hidden" r:id="rId6"/>
    <sheet name="zestawienie_zmian- nominal" sheetId="12" r:id="rId7"/>
  </sheets>
  <definedNames>
    <definedName name="eFR_ARK_1_akcje">'tabele uzupelniajace'!$B$31</definedName>
    <definedName name="eFR_ARK_1_gwarant">'tabele dodatkowe'!$B$11</definedName>
    <definedName name="eFR_ARK_bilans">bilans!$B$2:$D$22</definedName>
    <definedName name="eFR_ARK_bilans_kat">bilans!$B$23:$D$33</definedName>
    <definedName name="eFR_ARK_depozyty">'tabele uzupelniajace'!$B$21:$K$25</definedName>
    <definedName name="eFR_ARK_nota_10_zzz">#REF!</definedName>
    <definedName name="eFR_ARK_nota_11_kft">#REF!</definedName>
    <definedName name="eFR_ARK_nota_11_wtf">#REF!</definedName>
    <definedName name="eFR_ARK_nota_12_anet">#REF!</definedName>
    <definedName name="eFR_ARK_nota_12_wkat">#REF!</definedName>
    <definedName name="eFR_ARK_nota_2">#REF!</definedName>
    <definedName name="eFR_ARK_nota_3">#REF!</definedName>
    <definedName name="eFR_ARK_nota_4_1">#REF!</definedName>
    <definedName name="eFR_ARK_nota_4_2">#REF!</definedName>
    <definedName name="eFR_ARK_nota_5_1a">#REF!</definedName>
    <definedName name="eFR_ARK_nota_5_1b">#REF!</definedName>
    <definedName name="eFR_ARK_nota_5_2">#REF!</definedName>
    <definedName name="eFR_ARK_nota_5_3">#REF!</definedName>
    <definedName name="eFR_ARK_nota_9_wal">#REF!</definedName>
    <definedName name="eFR_ARK_rach_wyn">'rachunek wyniku'!$B$2:$D$31</definedName>
    <definedName name="eFR_ARK_rw_kat">'rachunek wyniku'!$B$32:$D$36</definedName>
    <definedName name="eFR_ARK_tab_glowna">'tabela glowna'!$B$2:$H$23</definedName>
    <definedName name="eFR_ARK_tyt_ucz_zagr">'tabele uzupelniajace'!$B$12:$J$17</definedName>
    <definedName name="eFR_ARK_zest_lkat" localSheetId="6">'zestawienie_zmian- nominal'!$B$20:$E$55</definedName>
    <definedName name="eFR_ARK_zest_lkat">zestawienie_zmian!$B$20:$E$61</definedName>
    <definedName name="eFR_ARK_zest_wkat" localSheetId="6">'zestawienie_zmian- nominal'!$B$56:$F$83</definedName>
    <definedName name="eFR_ARK_zest_wkat">zestawienie_zmian!$B$62:$F$92</definedName>
    <definedName name="eFR_ARK_zest_zmian" localSheetId="6">'zestawienie_zmian- nominal'!$B$2:$E$19</definedName>
    <definedName name="eFR_ARK_zest_zmian">zestawienie_zmian!$B$2:$E$19</definedName>
    <definedName name="eFR_ARK_zest_zmian_ukf" localSheetId="6">'zestawienie_zmian- nominal'!$B$84:$E$90</definedName>
    <definedName name="eFR_ARK_zest_zmian_ukf">zestawienie_zmian!$B$93:$E$99</definedName>
  </definedNames>
  <calcPr calcId="162913"/>
</workbook>
</file>

<file path=xl/calcChain.xml><?xml version="1.0" encoding="utf-8"?>
<calcChain xmlns="http://schemas.openxmlformats.org/spreadsheetml/2006/main">
  <c r="H89" i="6" l="1"/>
  <c r="H90" i="6"/>
  <c r="H91" i="6"/>
  <c r="H92" i="6"/>
  <c r="H88" i="6"/>
  <c r="G91" i="6"/>
  <c r="G92" i="6"/>
  <c r="G90" i="6"/>
  <c r="G89" i="6"/>
  <c r="G88" i="6"/>
  <c r="H86" i="6"/>
  <c r="H85" i="6"/>
  <c r="J85" i="6" s="1"/>
  <c r="H84" i="6"/>
  <c r="H82" i="6"/>
  <c r="J86" i="6"/>
  <c r="I86" i="6"/>
  <c r="I85" i="6"/>
  <c r="J84" i="6"/>
  <c r="I84" i="6"/>
  <c r="J83" i="6"/>
  <c r="I83" i="6"/>
  <c r="J82" i="6"/>
  <c r="I82" i="6"/>
  <c r="G86" i="6"/>
  <c r="G85" i="6"/>
  <c r="G84" i="6"/>
  <c r="G82" i="6"/>
  <c r="I77" i="6"/>
  <c r="J77" i="6"/>
  <c r="I78" i="6"/>
  <c r="J78" i="6"/>
  <c r="I79" i="6"/>
  <c r="J79" i="6"/>
  <c r="I80" i="6"/>
  <c r="J80" i="6"/>
  <c r="J76" i="6"/>
  <c r="I76" i="6"/>
  <c r="H80" i="6"/>
  <c r="H79" i="6"/>
  <c r="H78" i="6"/>
  <c r="G80" i="6"/>
  <c r="G79" i="6"/>
  <c r="G78" i="6"/>
  <c r="H76" i="6"/>
  <c r="G76" i="6"/>
  <c r="G74" i="6"/>
  <c r="C74" i="6" s="1"/>
  <c r="G73" i="6"/>
  <c r="G72" i="6"/>
  <c r="C72" i="6" s="1"/>
  <c r="H71" i="6"/>
  <c r="G71" i="6"/>
  <c r="H56" i="6"/>
  <c r="G60" i="6"/>
  <c r="H60" i="6" s="1"/>
  <c r="G56" i="6"/>
  <c r="G52" i="6"/>
  <c r="H52" i="6" s="1"/>
  <c r="G45" i="6"/>
  <c r="H45" i="6" s="1"/>
  <c r="G39" i="6"/>
  <c r="G40" i="6"/>
  <c r="G38" i="6"/>
  <c r="G36" i="6"/>
  <c r="G35" i="6"/>
  <c r="G34" i="6"/>
  <c r="G32" i="6"/>
  <c r="G31" i="6"/>
  <c r="G30" i="6"/>
  <c r="G28" i="6"/>
  <c r="G27" i="6"/>
  <c r="G26" i="6"/>
  <c r="G24" i="6"/>
  <c r="G25" i="6"/>
  <c r="G23" i="6"/>
  <c r="G18" i="6"/>
  <c r="H18" i="6" s="1"/>
  <c r="G16" i="6"/>
  <c r="H16" i="6" s="1"/>
  <c r="G15" i="6"/>
  <c r="G9" i="6"/>
  <c r="G8" i="6"/>
  <c r="G7" i="6"/>
  <c r="H7" i="6" s="1"/>
  <c r="G6" i="6"/>
  <c r="G5" i="6" s="1"/>
  <c r="G4" i="6"/>
  <c r="H4" i="6" s="1"/>
  <c r="C3" i="6"/>
  <c r="G99" i="6"/>
  <c r="G98" i="6"/>
  <c r="G97" i="6"/>
  <c r="G94" i="6"/>
  <c r="G95" i="6"/>
  <c r="G96" i="6"/>
  <c r="G93" i="6"/>
  <c r="L93" i="6"/>
  <c r="M91" i="6"/>
  <c r="M92" i="6"/>
  <c r="M93" i="6"/>
  <c r="M94" i="6"/>
  <c r="M95" i="6"/>
  <c r="M96" i="6"/>
  <c r="M97" i="6"/>
  <c r="M98" i="6"/>
  <c r="M99" i="6"/>
  <c r="M77" i="6"/>
  <c r="M78" i="6"/>
  <c r="M79" i="6"/>
  <c r="M80" i="6"/>
  <c r="M81" i="6"/>
  <c r="M82" i="6"/>
  <c r="M83" i="6"/>
  <c r="M84" i="6"/>
  <c r="M85" i="6"/>
  <c r="M86" i="6"/>
  <c r="M87" i="6"/>
  <c r="M88" i="6"/>
  <c r="M89" i="6"/>
  <c r="M90" i="6"/>
  <c r="M76" i="6"/>
  <c r="L75" i="6"/>
  <c r="M74" i="6"/>
  <c r="M75" i="6"/>
  <c r="M33" i="6"/>
  <c r="M34" i="6"/>
  <c r="M35" i="6"/>
  <c r="M36" i="6"/>
  <c r="M37" i="6"/>
  <c r="M38" i="6"/>
  <c r="M39" i="6"/>
  <c r="M40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3" i="6"/>
  <c r="M64" i="6"/>
  <c r="M65" i="6"/>
  <c r="M66" i="6"/>
  <c r="M67" i="6"/>
  <c r="M68" i="6"/>
  <c r="M69" i="6"/>
  <c r="M70" i="6"/>
  <c r="M71" i="6"/>
  <c r="M72" i="6"/>
  <c r="M73" i="6"/>
  <c r="M4" i="6"/>
  <c r="M5" i="6"/>
  <c r="M6" i="6"/>
  <c r="M7" i="6"/>
  <c r="M8" i="6"/>
  <c r="M9" i="6"/>
  <c r="M10" i="6"/>
  <c r="M11" i="6"/>
  <c r="M12" i="6"/>
  <c r="M13" i="6"/>
  <c r="M15" i="6"/>
  <c r="M16" i="6"/>
  <c r="M18" i="6"/>
  <c r="M19" i="6"/>
  <c r="M22" i="6"/>
  <c r="M23" i="6"/>
  <c r="M24" i="6"/>
  <c r="M25" i="6"/>
  <c r="M26" i="6"/>
  <c r="M27" i="6"/>
  <c r="M28" i="6"/>
  <c r="M29" i="6"/>
  <c r="M30" i="6"/>
  <c r="M31" i="6"/>
  <c r="M32" i="6"/>
  <c r="L88" i="6"/>
  <c r="L81" i="6"/>
  <c r="L77" i="6"/>
  <c r="L61" i="6"/>
  <c r="E28" i="6"/>
  <c r="C28" i="6"/>
  <c r="E27" i="6"/>
  <c r="C27" i="6"/>
  <c r="C48" i="6"/>
  <c r="E48" i="6"/>
  <c r="E47" i="6"/>
  <c r="C47" i="6"/>
  <c r="E41" i="6"/>
  <c r="L39" i="6"/>
  <c r="L89" i="6"/>
  <c r="L90" i="6"/>
  <c r="L91" i="6"/>
  <c r="L92" i="6"/>
  <c r="L94" i="6"/>
  <c r="L95" i="6"/>
  <c r="L96" i="6"/>
  <c r="L97" i="6"/>
  <c r="L98" i="6"/>
  <c r="L99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3" i="6"/>
  <c r="L64" i="6"/>
  <c r="L65" i="6"/>
  <c r="L66" i="6"/>
  <c r="L67" i="6"/>
  <c r="L68" i="6"/>
  <c r="L69" i="6"/>
  <c r="L70" i="6"/>
  <c r="L71" i="6"/>
  <c r="L72" i="6"/>
  <c r="L73" i="6"/>
  <c r="L74" i="6"/>
  <c r="L76" i="6"/>
  <c r="L78" i="6"/>
  <c r="L79" i="6"/>
  <c r="L80" i="6"/>
  <c r="L82" i="6"/>
  <c r="L83" i="6"/>
  <c r="L84" i="6"/>
  <c r="L85" i="6"/>
  <c r="L86" i="6"/>
  <c r="L87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40" i="6"/>
  <c r="L42" i="6"/>
  <c r="L43" i="6"/>
  <c r="L44" i="6"/>
  <c r="L45" i="6"/>
  <c r="L46" i="6"/>
  <c r="L19" i="6"/>
  <c r="C21" i="6"/>
  <c r="C20" i="6" s="1"/>
  <c r="E21" i="6"/>
  <c r="E20" i="6" s="1"/>
  <c r="C14" i="6"/>
  <c r="E15" i="6"/>
  <c r="E14" i="6" s="1"/>
  <c r="M14" i="6" s="1"/>
  <c r="L4" i="6"/>
  <c r="L5" i="6"/>
  <c r="L6" i="6"/>
  <c r="L7" i="6"/>
  <c r="L8" i="6"/>
  <c r="L9" i="6"/>
  <c r="L10" i="6"/>
  <c r="L11" i="6"/>
  <c r="L12" i="6"/>
  <c r="L13" i="6"/>
  <c r="L16" i="6"/>
  <c r="L18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75" i="6"/>
  <c r="K74" i="6"/>
  <c r="K62" i="6"/>
  <c r="K63" i="6"/>
  <c r="K65" i="6"/>
  <c r="K66" i="6"/>
  <c r="K67" i="6"/>
  <c r="K68" i="6"/>
  <c r="K69" i="6"/>
  <c r="K70" i="6"/>
  <c r="K71" i="6"/>
  <c r="K72" i="6"/>
  <c r="K73" i="6"/>
  <c r="K61" i="6"/>
  <c r="N64" i="6"/>
  <c r="K64" i="6" s="1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21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N42" i="6"/>
  <c r="K42" i="6" s="1"/>
  <c r="N22" i="6"/>
  <c r="K22" i="6" s="1"/>
  <c r="K4" i="6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3" i="6"/>
  <c r="O62" i="6"/>
  <c r="M62" i="6" s="1"/>
  <c r="O41" i="6"/>
  <c r="M41" i="6" s="1"/>
  <c r="O21" i="6"/>
  <c r="O20" i="6" s="1"/>
  <c r="O3" i="6"/>
  <c r="G29" i="6"/>
  <c r="H8" i="6"/>
  <c r="H6" i="6" l="1"/>
  <c r="L41" i="6"/>
  <c r="L20" i="6"/>
  <c r="M21" i="6"/>
  <c r="M20" i="6"/>
  <c r="H74" i="6"/>
  <c r="H72" i="6"/>
  <c r="C73" i="6"/>
  <c r="H73" i="6" s="1"/>
  <c r="L14" i="6"/>
  <c r="E17" i="6"/>
  <c r="M17" i="6" s="1"/>
  <c r="L15" i="6"/>
  <c r="L21" i="6"/>
  <c r="L62" i="6"/>
  <c r="G14" i="6"/>
  <c r="H14" i="6" s="1"/>
  <c r="H9" i="6"/>
  <c r="H5" i="6"/>
  <c r="H15" i="6"/>
  <c r="G17" i="6" l="1"/>
  <c r="H17" i="6" s="1"/>
  <c r="E3" i="6"/>
  <c r="M3" i="6" s="1"/>
  <c r="L17" i="6"/>
  <c r="L3" i="6" l="1"/>
  <c r="C19" i="6" l="1"/>
  <c r="G19" i="6"/>
  <c r="H19" i="6" s="1"/>
  <c r="H96" i="6" l="1"/>
  <c r="I96" i="6" s="1"/>
  <c r="H93" i="6"/>
  <c r="I93" i="6" s="1"/>
  <c r="H95" i="6"/>
  <c r="I95" i="6" s="1"/>
  <c r="H99" i="6"/>
  <c r="I99" i="6" s="1"/>
  <c r="H94" i="6"/>
  <c r="I94" i="6" s="1"/>
  <c r="H97" i="6"/>
  <c r="I97" i="6" s="1"/>
  <c r="H98" i="6"/>
  <c r="I98" i="6" s="1"/>
</calcChain>
</file>

<file path=xl/sharedStrings.xml><?xml version="1.0" encoding="utf-8"?>
<sst xmlns="http://schemas.openxmlformats.org/spreadsheetml/2006/main" count="628" uniqueCount="164">
  <si>
    <t>-</t>
  </si>
  <si>
    <t>I. Zmiana wartości aktywów netto</t>
  </si>
  <si>
    <t>3.Przewidywana liczba jednostek uczestnictwa</t>
  </si>
  <si>
    <t>BILANS</t>
  </si>
  <si>
    <t>I. Aktywa</t>
  </si>
  <si>
    <t>1) Środki pieniężne i ich ekwiwalenty</t>
  </si>
  <si>
    <t>2) Należności</t>
  </si>
  <si>
    <t>3) Transakcje przy zobowiązaniu się drugiej strony do odkupu</t>
  </si>
  <si>
    <t>4) Składniki lokat notowane na aktywnym rynku, w tym:</t>
  </si>
  <si>
    <t>- dłużne papiery wartościowe</t>
  </si>
  <si>
    <t>5) Składniki lokat nienotowane na aktywnym rynku, w tym:</t>
  </si>
  <si>
    <t>6) Nieruchomości</t>
  </si>
  <si>
    <t>7) Pozostałe aktywa</t>
  </si>
  <si>
    <t>II. Zobowiązania</t>
  </si>
  <si>
    <t>III. Aktywa netto (I - II)</t>
  </si>
  <si>
    <t>IV. Kapitał funduszu/subfunduszu</t>
  </si>
  <si>
    <t>1) Kapitał wpłacony</t>
  </si>
  <si>
    <t>2) Kapitał wypłacony (wielkość ujemna)</t>
  </si>
  <si>
    <t>V. Dochody zatrzymane</t>
  </si>
  <si>
    <t>1) Zakumulowane, nierozdysponowane przychody z lokat netto</t>
  </si>
  <si>
    <t>2) Zakumulowany, nierozdysponowany zrealizowany zysk (strata) ze zbycia lokat</t>
  </si>
  <si>
    <t>VI. Wzrost (spadek) wartości lokat w odniesieniu do ceny nabycia</t>
  </si>
  <si>
    <t>VII. Kapitał funduszu/subfunduszu i zakumulowany wynik z operacji (IV+V+/-VI)</t>
  </si>
  <si>
    <t>Liczba zarejestrowanych jednostek uczestnictwa</t>
  </si>
  <si>
    <t>Kategoria A</t>
  </si>
  <si>
    <t>Kategoria F</t>
  </si>
  <si>
    <t>Kategoria H</t>
  </si>
  <si>
    <t>Kategoria V</t>
  </si>
  <si>
    <t>Wartość aktywów netto na jednostkę uczestnictwa</t>
  </si>
  <si>
    <t>TABELA UZUPEŁNIAJĄCA
DEPOZYTY</t>
  </si>
  <si>
    <t>Nazwa banku</t>
  </si>
  <si>
    <t>Kraj siedziby banku</t>
  </si>
  <si>
    <t>Waluta</t>
  </si>
  <si>
    <t>Warunki oprocentowania</t>
  </si>
  <si>
    <t>Wartość według ceny nabycia w danej walucie w tys.</t>
  </si>
  <si>
    <t>Wartość według ceny nabycia w tys.</t>
  </si>
  <si>
    <t>Wartość według wyceny na dzień bilansowy w danej walucie w tys.</t>
  </si>
  <si>
    <t>Wartość według wyceny na dzień bilansowy w tys.</t>
  </si>
  <si>
    <t>Procentowy udział w aktywach ogółem</t>
  </si>
  <si>
    <t>W walutach państw należących do OECD</t>
  </si>
  <si>
    <t>MBANK S.A.</t>
  </si>
  <si>
    <t>POLSKA</t>
  </si>
  <si>
    <t>PLN</t>
  </si>
  <si>
    <t>0,0000% (STAŁE)</t>
  </si>
  <si>
    <t>W walutach państw nienależących do OECD</t>
  </si>
  <si>
    <t>Suma:</t>
  </si>
  <si>
    <t>od 2019-01-01 do 2019-12-31</t>
  </si>
  <si>
    <t>od 2018-01-01 do 2018-12-31</t>
  </si>
  <si>
    <t>Nieruchomości</t>
  </si>
  <si>
    <t>Pozostałe</t>
  </si>
  <si>
    <t>Wynagrodzenie dla Towarzystwa</t>
  </si>
  <si>
    <t>Wynagrodzenie dla podmiotów prowadzących dystrybucję</t>
  </si>
  <si>
    <t>Opłaty dla depozytariusza</t>
  </si>
  <si>
    <t>Opłaty związane z prowadzeniem rejestru aktywów</t>
  </si>
  <si>
    <t>Opłaty za zezwolenia oraz rejestracyjne</t>
  </si>
  <si>
    <t>Usługi w zakresie rachunkowości</t>
  </si>
  <si>
    <t>Usługi w zakresie zarządzania aktywami funduszu/subfunduszu</t>
  </si>
  <si>
    <t>Usługi prawne</t>
  </si>
  <si>
    <t>Usługi wydawnicze, w tym poligraficzne</t>
  </si>
  <si>
    <t>Koszty odsetkowe</t>
  </si>
  <si>
    <t>Koszty związane z posiadaniem nieruchomości</t>
  </si>
  <si>
    <t>Ujemne saldo różnic kursowych</t>
  </si>
  <si>
    <t>Depozyty</t>
  </si>
  <si>
    <t>RACHUNEK WYNIKU Z OPERACJI</t>
  </si>
  <si>
    <t>od 2019-01-01 
do 2019-12-31</t>
  </si>
  <si>
    <t>od 2018-01-01 
do 2018-12-31</t>
  </si>
  <si>
    <t>I. Przychody z lokat</t>
  </si>
  <si>
    <t>Dywidendy i inne udziały w zyskach</t>
  </si>
  <si>
    <t>Przychody odsetkowe</t>
  </si>
  <si>
    <t>Przychody związane z posiadaniem nieruchomości</t>
  </si>
  <si>
    <t>Dodatnie saldo różnic kursowych</t>
  </si>
  <si>
    <t>II. Koszty funduszu/subfunduszu</t>
  </si>
  <si>
    <t>III. Koszty pokrywane przez towarzystwo</t>
  </si>
  <si>
    <t>IV. Koszty funduszu/subfunduszu netto (II-III)</t>
  </si>
  <si>
    <t>V. Przychody z lokat netto (I-IV)</t>
  </si>
  <si>
    <t>VI. Zrealizowany i niezrealizowany zysk (strata)</t>
  </si>
  <si>
    <t>1. Zrealizowany zysk (strata) ze zbycia lokat, w tym:</t>
  </si>
  <si>
    <t>- z tytułu różnic kursowych</t>
  </si>
  <si>
    <t>2. Wzrost (spadek) niezrealizowanego zysku (straty) z wyceny lokat, w tym:</t>
  </si>
  <si>
    <t>VII. Wynik z operacji (V+-VI)</t>
  </si>
  <si>
    <t>Wynik z operacji przypadający na jednostkę uczestnictwa</t>
  </si>
  <si>
    <t>TABELA GŁÓWNA
SKŁADNIKI LOKAT</t>
  </si>
  <si>
    <t>Akcje</t>
  </si>
  <si>
    <t>Warranty subskrypcyjne</t>
  </si>
  <si>
    <t>Prawa do akcji</t>
  </si>
  <si>
    <t>Prawa poboru</t>
  </si>
  <si>
    <t>Kwity depozytowe</t>
  </si>
  <si>
    <t>Listy zastawne</t>
  </si>
  <si>
    <t>Dłużne papiery wartościowe</t>
  </si>
  <si>
    <t>Instrumenty pochodne</t>
  </si>
  <si>
    <t>Udziały w spółkach z ograniczoną odpowiedzialnością</t>
  </si>
  <si>
    <t>Jednostki uczestnictwa</t>
  </si>
  <si>
    <t>Certyfikaty inwestycyjne</t>
  </si>
  <si>
    <t>Tytuły uczestnictwa emitowane przez instytucje wspólnego inwestowania mające siedzibę za granicą</t>
  </si>
  <si>
    <t>Wierzytelności</t>
  </si>
  <si>
    <t>Weksle</t>
  </si>
  <si>
    <t>Waluty</t>
  </si>
  <si>
    <t>Statki morskie</t>
  </si>
  <si>
    <t>Inne</t>
  </si>
  <si>
    <t>TABELA UZUPEŁNIAJĄCA
TYTUŁY UCZESTNICTWA EMITOWANE PRZEZ INSTYTUCJE WSPÓLNEGO INWESTOWANIA MAJĄCE SIEDZIBĘ ZA GRANICĄ</t>
  </si>
  <si>
    <t>Rodzaj rynku</t>
  </si>
  <si>
    <t>Nazwa rynku</t>
  </si>
  <si>
    <t>Nazwa emitenta</t>
  </si>
  <si>
    <t>Kraj siedziby emitenta</t>
  </si>
  <si>
    <t>Liczba</t>
  </si>
  <si>
    <t>AKTYWNY RYNEK REGULOWANY</t>
  </si>
  <si>
    <t>AKTYWNY RYNEK NIEREGULOWANY</t>
  </si>
  <si>
    <t>NIENOTOWANE NA AKTYWNYM RYNKU</t>
  </si>
  <si>
    <t>NIE DOTYCZY</t>
  </si>
  <si>
    <t>II. Zmiana liczby jednostek uczestnictwa</t>
  </si>
  <si>
    <t>1. Zmiana liczby jednostek w okresie sprawozdawczym</t>
  </si>
  <si>
    <t>Liczba zbytych jednostek uczestnictwa</t>
  </si>
  <si>
    <t>Liczba odkupionych jednostek uczestnictwa</t>
  </si>
  <si>
    <t>Saldo zmian</t>
  </si>
  <si>
    <t>Kategoria E</t>
  </si>
  <si>
    <t>2. Zmiana liczby jednostek od początku działalności funduszu/subfunduszu</t>
  </si>
  <si>
    <t>III. Zmiana wartości aktywów netto na jednostkę uczestnictwa</t>
  </si>
  <si>
    <t>1. Wartość aktywów netto na jednostkę uczestnictwa na koniec poprzedniego okresu sprawozdawczego</t>
  </si>
  <si>
    <t>2. 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</si>
  <si>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</si>
  <si>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</si>
  <si>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</si>
  <si>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</si>
  <si>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</si>
  <si>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</si>
  <si>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</si>
  <si>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</si>
  <si>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</si>
  <si>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</si>
  <si>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</si>
  <si>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funduszu/subfunduszu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</si>
  <si>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</si>
  <si>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</si>
  <si>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</si>
  <si>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</si>
  <si>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</si>
  <si>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</si>
  <si>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</si>
  <si>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</si>
  <si>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</si>
  <si>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IV. Procentowy udział kosztów funduszu/subfunduszu w średniej wartości aktywów netto, w tym:</t>
  </si>
  <si>
    <t>DocumentDate</t>
  </si>
  <si>
    <t>Kategoria</t>
  </si>
  <si>
    <t>Cena JU/CI</t>
  </si>
  <si>
    <t>Liczba JU/CI</t>
  </si>
  <si>
    <t>Wartość aktywów netto</t>
  </si>
  <si>
    <t>A</t>
  </si>
  <si>
    <t>F</t>
  </si>
  <si>
    <t>H</t>
  </si>
  <si>
    <t>V</t>
  </si>
  <si>
    <t>LEGG MASON QS MV EUROPEAN EQUITY GROWTH AND INCOME FUND PLN ACCUMULATING (HEDGED), OPEN-END FUND, ICVC (IE00BD4GVC34)</t>
  </si>
  <si>
    <t>LEGG MASON GLOBAL FUNDS PLC</t>
  </si>
  <si>
    <t>IRLANDIA</t>
  </si>
  <si>
    <t>LOKATA 2 DNIOWA  02-01-2020</t>
  </si>
  <si>
    <t>weryfikaja danych historycznych</t>
  </si>
  <si>
    <t>Wartość</t>
  </si>
  <si>
    <t>Data wyceny</t>
  </si>
  <si>
    <t>usuń</t>
  </si>
  <si>
    <t>Liczba dni</t>
  </si>
  <si>
    <t>Kategoria F (*)</t>
  </si>
  <si>
    <t>Kategoria H (*)</t>
  </si>
  <si>
    <t>Kategoria V (*)</t>
  </si>
  <si>
    <t>IV. Procentowy udział kosztów funduszu/subfunduszu w średniej wartości aktywów netto, w tym: (**)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</si>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</sst>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-* #,##0.00\ _z_ł_-;\-* #,##0.00\ _z_ł_-;_-* &quot;-&quot;??\ _z_ł_-;_-@_-"/>
    <numFmt numFmtId="165" formatCode="##0.00\%"/>
    <numFmt numFmtId="166" formatCode="#,##0.0000"/>
    <numFmt numFmtId="167" formatCode="##0.0000\%"/>
    <numFmt numFmtId="168" formatCode="#,##0.00\%"/>
    <numFmt numFmtId="169" formatCode="_-* #,##0.000\ _z_ł_-;\-* #,##0.000\ _z_ł_-;_-* &quot;-&quot;??\ _z_ł_-;_-@_-"/>
    <numFmt numFmtId="172" formatCode="_-* #,##0\ _z_ł_-;\-* #,##0\ _z_ł_-;_-* &quot;-&quot;??\ _z_ł_-;_-@_-"/>
  </numFmts>
  <fonts count="27">
    <font>
      <sz val="11"/>
      <color theme="1"/>
      <name val="Czcionka tekstu podstawowego"/>
      <charset val="238"/>
    </font>
    <font>
      <sz val="7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sz val="11"/>
      <color theme="1"/>
      <name val="Czcionka tekstu podstawowego"/>
      <charset val="238"/>
    </font>
    <font>
      <sz val="7"/>
      <color indexed="8"/>
      <name val="Arial"/>
      <family val="2"/>
      <charset val="238"/>
    </font>
    <font>
      <b/>
      <sz val="7"/>
      <color indexed="8"/>
      <name val="Arial"/>
      <family val="2"/>
      <charset val="238"/>
    </font>
    <font>
      <sz val="8"/>
      <color theme="1"/>
      <name val="Czcionka tekstu podstawowego"/>
      <charset val="238"/>
    </font>
    <font>
      <sz val="10"/>
      <name val="Arial"/>
      <family val="2"/>
    </font>
    <font>
      <b/>
      <sz val="7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7"/>
      <color indexed="8"/>
      <name val="Arial"/>
      <family val="2"/>
      <charset val="238"/>
    </font>
    <font>
      <sz val="7"/>
      <color rgb="FFFF0000"/>
      <name val="Arial"/>
      <family val="2"/>
      <charset val="238"/>
    </font>
    <font>
      <b/>
      <sz val="7"/>
      <color rgb="FFFF0000"/>
      <name val="Arial"/>
      <family val="2"/>
      <charset val="238"/>
    </font>
    <font>
      <sz val="7"/>
      <color indexed="8"/>
      <name val="Arial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sz val="7"/>
      <name val="Czcionka tekstu podstawowego"/>
      <charset val="238"/>
    </font>
    <font>
      <b/>
      <sz val="8"/>
      <name val="Czcionka tekstu podstawowego"/>
      <charset val="238"/>
    </font>
    <font>
      <sz val="7"/>
      <color rgb="FF0070C0"/>
      <name val="Czcionka tekstu podstawowego"/>
      <charset val="238"/>
    </font>
    <font>
      <sz val="7"/>
      <color rgb="FF0070C0"/>
      <name val="Arial"/>
      <family val="2"/>
      <charset val="238"/>
    </font>
    <font>
      <sz val="7"/>
      <color rgb="FFFF0000"/>
      <name val="Czcionka tekstu podstawowego"/>
      <charset val="238"/>
    </font>
    <font>
      <strike/>
      <sz val="7"/>
      <color rgb="FFFF0000"/>
      <name val="Cambria"/>
      <family val="1"/>
      <charset val="238"/>
    </font>
    <font>
      <strike/>
      <sz val="11"/>
      <color rgb="FFFF0000"/>
      <name val="Cambria"/>
      <family val="1"/>
      <charset val="238"/>
    </font>
    <font>
      <strike/>
      <sz val="7"/>
      <color rgb="FFFF0000"/>
      <name val="Arial"/>
      <family val="2"/>
      <charset val="238"/>
    </font>
    <font>
      <sz val="11"/>
      <color rgb="FF0070C0"/>
      <name val="Czcionka tekstu podstawowego"/>
      <charset val="238"/>
    </font>
    <font>
      <sz val="11"/>
      <color rgb="FFFF33CC"/>
      <name val="Czcionka tekstu podstawowego"/>
      <charset val="238"/>
    </font>
    <font>
      <sz val="11"/>
      <name val="Czcionka tekstu podstawowego"/>
      <charset val="238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D8E4B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4" fontId="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</cellStyleXfs>
  <cellXfs count="232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 indent="2"/>
    </xf>
    <xf numFmtId="0" fontId="5" fillId="0" borderId="1" xfId="1" applyNumberFormat="1" applyFont="1" applyFill="1" applyBorder="1" applyAlignment="1">
      <alignment horizontal="left" vertical="center" wrapText="1"/>
    </xf>
    <xf numFmtId="0" fontId="4" fillId="0" borderId="1" xfId="1" applyNumberFormat="1" applyFont="1" applyFill="1" applyBorder="1" applyAlignment="1">
      <alignment horizontal="left" vertical="center" wrapText="1"/>
    </xf>
    <xf numFmtId="0" fontId="4" fillId="0" borderId="1" xfId="1" applyNumberFormat="1" applyFont="1" applyFill="1" applyBorder="1" applyAlignment="1">
      <alignment horizontal="left" vertical="center" wrapText="1" indent="1"/>
    </xf>
    <xf numFmtId="14" fontId="1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/>
    <xf numFmtId="14" fontId="6" fillId="0" borderId="0" xfId="0" applyNumberFormat="1" applyFont="1"/>
    <xf numFmtId="164" fontId="6" fillId="0" borderId="0" xfId="1" applyFont="1"/>
    <xf numFmtId="164" fontId="1" fillId="0" borderId="1" xfId="1" applyFont="1" applyFill="1" applyBorder="1" applyAlignment="1">
      <alignment horizontal="right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shrinkToFit="1"/>
    </xf>
    <xf numFmtId="0" fontId="8" fillId="0" borderId="1" xfId="0" applyFont="1" applyFill="1" applyBorder="1" applyAlignment="1">
      <alignment horizontal="left" vertical="center" shrinkToFit="1"/>
    </xf>
    <xf numFmtId="0" fontId="9" fillId="0" borderId="1" xfId="0" applyFont="1" applyFill="1" applyBorder="1" applyAlignment="1">
      <alignment horizontal="left" vertical="center" shrinkToFit="1"/>
    </xf>
    <xf numFmtId="0" fontId="10" fillId="0" borderId="1" xfId="1" applyNumberFormat="1" applyFont="1" applyFill="1" applyBorder="1" applyAlignment="1">
      <alignment horizontal="left" vertical="center" shrinkToFit="1"/>
    </xf>
    <xf numFmtId="0" fontId="13" fillId="0" borderId="1" xfId="1" applyNumberFormat="1" applyFont="1" applyFill="1" applyBorder="1" applyAlignment="1">
      <alignment horizontal="left" vertical="center" shrinkToFit="1"/>
    </xf>
    <xf numFmtId="164" fontId="16" fillId="0" borderId="0" xfId="1" applyFont="1" applyFill="1" applyBorder="1"/>
    <xf numFmtId="0" fontId="16" fillId="0" borderId="0" xfId="0" applyFont="1" applyFill="1" applyBorder="1" applyAlignment="1">
      <alignment horizontal="left"/>
    </xf>
    <xf numFmtId="164" fontId="14" fillId="0" borderId="0" xfId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164" fontId="16" fillId="0" borderId="0" xfId="1" applyFont="1" applyFill="1" applyBorder="1" applyAlignment="1">
      <alignment vertical="center" wrapText="1"/>
    </xf>
    <xf numFmtId="3" fontId="15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169" fontId="15" fillId="0" borderId="0" xfId="1" applyNumberFormat="1" applyFont="1" applyFill="1" applyBorder="1" applyAlignment="1">
      <alignment horizontal="right" vertical="center" wrapText="1"/>
    </xf>
    <xf numFmtId="164" fontId="15" fillId="0" borderId="0" xfId="1" applyFont="1" applyFill="1" applyBorder="1" applyAlignment="1">
      <alignment horizontal="right" vertical="center" wrapText="1"/>
    </xf>
    <xf numFmtId="166" fontId="15" fillId="0" borderId="0" xfId="0" applyNumberFormat="1" applyFont="1" applyFill="1" applyBorder="1" applyAlignment="1">
      <alignment horizontal="left" vertical="center" wrapText="1"/>
    </xf>
    <xf numFmtId="164" fontId="16" fillId="0" borderId="0" xfId="1" applyFont="1"/>
    <xf numFmtId="166" fontId="18" fillId="0" borderId="0" xfId="0" applyNumberFormat="1" applyFont="1" applyAlignment="1">
      <alignment horizontal="left"/>
    </xf>
    <xf numFmtId="166" fontId="16" fillId="0" borderId="0" xfId="0" applyNumberFormat="1" applyFont="1" applyAlignment="1">
      <alignment horizontal="left"/>
    </xf>
    <xf numFmtId="0" fontId="19" fillId="0" borderId="1" xfId="0" applyFont="1" applyFill="1" applyBorder="1" applyAlignment="1">
      <alignment horizontal="left" vertical="center" shrinkToFit="1"/>
    </xf>
    <xf numFmtId="0" fontId="16" fillId="0" borderId="0" xfId="0" applyFont="1" applyFill="1" applyBorder="1" applyAlignment="1">
      <alignment horizontal="left" vertical="center" wrapText="1"/>
    </xf>
    <xf numFmtId="4" fontId="15" fillId="0" borderId="0" xfId="0" applyNumberFormat="1" applyFont="1" applyFill="1" applyBorder="1" applyAlignment="1">
      <alignment horizontal="left" vertical="center" wrapText="1"/>
    </xf>
    <xf numFmtId="164" fontId="15" fillId="0" borderId="0" xfId="1" applyFont="1" applyFill="1" applyBorder="1" applyAlignment="1">
      <alignment horizontal="center" vertical="center" wrapText="1"/>
    </xf>
    <xf numFmtId="164" fontId="15" fillId="0" borderId="0" xfId="1" applyFont="1" applyFill="1" applyBorder="1" applyAlignment="1">
      <alignment horizontal="left" vertical="center" wrapText="1"/>
    </xf>
    <xf numFmtId="168" fontId="15" fillId="0" borderId="0" xfId="0" applyNumberFormat="1" applyFont="1" applyFill="1" applyBorder="1" applyAlignment="1">
      <alignment horizontal="left" vertical="center" wrapText="1"/>
    </xf>
    <xf numFmtId="14" fontId="6" fillId="0" borderId="8" xfId="0" applyNumberFormat="1" applyFont="1" applyBorder="1"/>
    <xf numFmtId="14" fontId="15" fillId="0" borderId="0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14" fontId="6" fillId="0" borderId="9" xfId="0" applyNumberFormat="1" applyFont="1" applyBorder="1"/>
    <xf numFmtId="164" fontId="9" fillId="0" borderId="1" xfId="1" applyFont="1" applyFill="1" applyBorder="1" applyAlignment="1">
      <alignment horizontal="right" vertical="center" wrapText="1"/>
    </xf>
    <xf numFmtId="164" fontId="9" fillId="0" borderId="1" xfId="1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right" vertical="center" wrapText="1"/>
    </xf>
    <xf numFmtId="14" fontId="9" fillId="4" borderId="1" xfId="0" applyNumberFormat="1" applyFont="1" applyFill="1" applyBorder="1" applyAlignment="1">
      <alignment horizontal="center" vertical="center" wrapText="1"/>
    </xf>
    <xf numFmtId="14" fontId="15" fillId="0" borderId="0" xfId="0" applyNumberFormat="1" applyFont="1" applyFill="1" applyBorder="1" applyAlignment="1">
      <alignment horizontal="left"/>
    </xf>
    <xf numFmtId="14" fontId="6" fillId="0" borderId="7" xfId="0" applyNumberFormat="1" applyFont="1" applyBorder="1"/>
    <xf numFmtId="164" fontId="14" fillId="0" borderId="0" xfId="1" applyFont="1" applyFill="1" applyBorder="1" applyAlignment="1">
      <alignment horizontal="right" vertical="center" wrapText="1"/>
    </xf>
    <xf numFmtId="165" fontId="15" fillId="0" borderId="0" xfId="0" applyNumberFormat="1" applyFont="1" applyFill="1" applyBorder="1" applyAlignment="1">
      <alignment horizontal="left" vertical="center" wrapText="1"/>
    </xf>
    <xf numFmtId="14" fontId="15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Border="1"/>
    <xf numFmtId="0" fontId="16" fillId="0" borderId="0" xfId="0" applyFont="1" applyBorder="1"/>
    <xf numFmtId="169" fontId="20" fillId="0" borderId="0" xfId="1" applyNumberFormat="1" applyFont="1"/>
    <xf numFmtId="0" fontId="14" fillId="0" borderId="0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left" vertical="center" wrapText="1" indent="1"/>
    </xf>
    <xf numFmtId="0" fontId="19" fillId="0" borderId="1" xfId="0" applyFont="1" applyFill="1" applyBorder="1" applyAlignment="1">
      <alignment horizontal="left" vertical="center" wrapText="1" indent="2"/>
    </xf>
    <xf numFmtId="0" fontId="19" fillId="0" borderId="1" xfId="1" applyNumberFormat="1" applyFont="1" applyFill="1" applyBorder="1" applyAlignment="1">
      <alignment horizontal="left" vertical="center" shrinkToFit="1"/>
    </xf>
    <xf numFmtId="0" fontId="19" fillId="0" borderId="1" xfId="1" applyNumberFormat="1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shrinkToFit="1"/>
    </xf>
    <xf numFmtId="0" fontId="21" fillId="0" borderId="1" xfId="0" applyFont="1" applyFill="1" applyBorder="1" applyAlignment="1">
      <alignment horizontal="left" vertical="center" wrapText="1" indent="1"/>
    </xf>
    <xf numFmtId="166" fontId="21" fillId="0" borderId="0" xfId="0" applyNumberFormat="1" applyFont="1" applyAlignment="1">
      <alignment horizontal="left"/>
    </xf>
    <xf numFmtId="0" fontId="21" fillId="0" borderId="0" xfId="0" applyFont="1" applyFill="1" applyBorder="1" applyAlignment="1">
      <alignment vertical="center" wrapText="1"/>
    </xf>
    <xf numFmtId="0" fontId="22" fillId="0" borderId="0" xfId="0" applyFont="1"/>
    <xf numFmtId="0" fontId="21" fillId="0" borderId="1" xfId="0" applyFont="1" applyFill="1" applyBorder="1" applyAlignment="1">
      <alignment horizontal="left" vertical="center" wrapText="1" indent="2"/>
    </xf>
    <xf numFmtId="166" fontId="21" fillId="0" borderId="0" xfId="0" applyNumberFormat="1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164" fontId="1" fillId="0" borderId="1" xfId="1" applyFont="1" applyFill="1" applyBorder="1" applyAlignment="1">
      <alignment horizontal="center" vertical="center" wrapText="1"/>
    </xf>
    <xf numFmtId="0" fontId="21" fillId="0" borderId="1" xfId="1" applyNumberFormat="1" applyFont="1" applyFill="1" applyBorder="1" applyAlignment="1">
      <alignment horizontal="left" vertical="center" wrapText="1" indent="1"/>
    </xf>
    <xf numFmtId="164" fontId="21" fillId="0" borderId="1" xfId="1" applyFont="1" applyFill="1" applyBorder="1" applyAlignment="1">
      <alignment horizontal="right" vertical="center" wrapText="1"/>
    </xf>
    <xf numFmtId="164" fontId="21" fillId="0" borderId="1" xfId="1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right" vertical="center" wrapText="1"/>
    </xf>
    <xf numFmtId="14" fontId="21" fillId="0" borderId="1" xfId="0" applyNumberFormat="1" applyFont="1" applyFill="1" applyBorder="1" applyAlignment="1">
      <alignment horizontal="center" vertical="center" wrapText="1"/>
    </xf>
    <xf numFmtId="165" fontId="21" fillId="0" borderId="0" xfId="0" applyNumberFormat="1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164" fontId="19" fillId="0" borderId="0" xfId="1" applyFont="1" applyFill="1" applyBorder="1" applyAlignment="1">
      <alignment horizontal="right" vertical="center" wrapText="1"/>
    </xf>
    <xf numFmtId="0" fontId="6" fillId="0" borderId="12" xfId="0" applyFont="1" applyBorder="1"/>
    <xf numFmtId="164" fontId="6" fillId="0" borderId="13" xfId="1" applyFont="1" applyBorder="1"/>
    <xf numFmtId="0" fontId="6" fillId="0" borderId="0" xfId="0" applyFont="1" applyBorder="1"/>
    <xf numFmtId="164" fontId="6" fillId="0" borderId="14" xfId="1" applyFont="1" applyBorder="1"/>
    <xf numFmtId="0" fontId="6" fillId="0" borderId="15" xfId="0" applyFont="1" applyBorder="1"/>
    <xf numFmtId="164" fontId="6" fillId="0" borderId="16" xfId="1" applyFont="1" applyBorder="1"/>
    <xf numFmtId="164" fontId="6" fillId="0" borderId="12" xfId="1" applyFont="1" applyBorder="1"/>
    <xf numFmtId="169" fontId="6" fillId="0" borderId="12" xfId="1" applyNumberFormat="1" applyFont="1" applyBorder="1"/>
    <xf numFmtId="164" fontId="6" fillId="0" borderId="0" xfId="1" applyFont="1" applyBorder="1"/>
    <xf numFmtId="169" fontId="6" fillId="0" borderId="0" xfId="1" applyNumberFormat="1" applyFont="1" applyBorder="1"/>
    <xf numFmtId="164" fontId="6" fillId="0" borderId="15" xfId="1" applyFont="1" applyBorder="1"/>
    <xf numFmtId="169" fontId="6" fillId="0" borderId="15" xfId="1" applyNumberFormat="1" applyFont="1" applyBorder="1"/>
    <xf numFmtId="172" fontId="6" fillId="6" borderId="0" xfId="1" applyNumberFormat="1" applyFont="1" applyFill="1"/>
    <xf numFmtId="164" fontId="11" fillId="0" borderId="1" xfId="1" applyFont="1" applyFill="1" applyBorder="1" applyAlignment="1">
      <alignment horizontal="right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26" fillId="0" borderId="0" xfId="0" applyFont="1"/>
    <xf numFmtId="0" fontId="14" fillId="2" borderId="3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3" fontId="15" fillId="0" borderId="1" xfId="0" applyNumberFormat="1" applyFont="1" applyFill="1" applyBorder="1" applyAlignment="1">
      <alignment horizontal="right" vertical="center" wrapText="1"/>
    </xf>
    <xf numFmtId="165" fontId="15" fillId="0" borderId="1" xfId="0" applyNumberFormat="1" applyFont="1" applyFill="1" applyBorder="1" applyAlignment="1">
      <alignment horizontal="right" vertical="center" wrapText="1"/>
    </xf>
    <xf numFmtId="164" fontId="26" fillId="0" borderId="0" xfId="1" applyFont="1"/>
    <xf numFmtId="164" fontId="26" fillId="0" borderId="0" xfId="0" applyNumberFormat="1" applyFont="1"/>
    <xf numFmtId="0" fontId="14" fillId="0" borderId="1" xfId="1" applyNumberFormat="1" applyFont="1" applyFill="1" applyBorder="1" applyAlignment="1">
      <alignment horizontal="left" vertical="center" wrapText="1"/>
    </xf>
    <xf numFmtId="3" fontId="14" fillId="0" borderId="1" xfId="1" applyNumberFormat="1" applyFont="1" applyFill="1" applyBorder="1" applyAlignment="1">
      <alignment horizontal="right" vertical="center" wrapText="1"/>
    </xf>
    <xf numFmtId="165" fontId="14" fillId="0" borderId="1" xfId="1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vertical="center" wrapText="1"/>
    </xf>
    <xf numFmtId="14" fontId="14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3" fontId="14" fillId="0" borderId="1" xfId="0" applyNumberFormat="1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horizontal="left" vertical="center" wrapText="1" indent="1"/>
    </xf>
    <xf numFmtId="0" fontId="15" fillId="0" borderId="1" xfId="0" applyFont="1" applyFill="1" applyBorder="1" applyAlignment="1">
      <alignment horizontal="left" vertical="center" wrapText="1" indent="2"/>
    </xf>
    <xf numFmtId="0" fontId="14" fillId="3" borderId="1" xfId="1" applyNumberFormat="1" applyFont="1" applyFill="1" applyBorder="1" applyAlignment="1">
      <alignment horizontal="center" vertical="center" wrapText="1"/>
    </xf>
    <xf numFmtId="0" fontId="15" fillId="0" borderId="1" xfId="1" applyNumberFormat="1" applyFont="1" applyFill="1" applyBorder="1" applyAlignment="1">
      <alignment horizontal="left" vertical="center" wrapText="1"/>
    </xf>
    <xf numFmtId="3" fontId="15" fillId="0" borderId="1" xfId="1" applyNumberFormat="1" applyFont="1" applyFill="1" applyBorder="1" applyAlignment="1">
      <alignment horizontal="right" vertical="center" wrapText="1"/>
    </xf>
    <xf numFmtId="0" fontId="15" fillId="0" borderId="1" xfId="1" applyNumberFormat="1" applyFont="1" applyFill="1" applyBorder="1" applyAlignment="1">
      <alignment horizontal="left" vertical="center" wrapText="1" indent="1"/>
    </xf>
    <xf numFmtId="4" fontId="15" fillId="0" borderId="1" xfId="0" applyNumberFormat="1" applyFont="1" applyFill="1" applyBorder="1" applyAlignment="1">
      <alignment horizontal="right" vertical="center" wrapText="1"/>
    </xf>
    <xf numFmtId="0" fontId="14" fillId="2" borderId="1" xfId="0" applyFont="1" applyFill="1" applyBorder="1" applyAlignment="1">
      <alignment horizontal="left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164" fontId="15" fillId="0" borderId="1" xfId="1" applyFont="1" applyFill="1" applyBorder="1" applyAlignment="1">
      <alignment horizontal="right" vertical="center" wrapText="1"/>
    </xf>
    <xf numFmtId="164" fontId="15" fillId="0" borderId="1" xfId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164" fontId="14" fillId="0" borderId="1" xfId="1" applyFont="1" applyFill="1" applyBorder="1" applyAlignment="1">
      <alignment horizontal="right" vertical="center" wrapText="1"/>
    </xf>
    <xf numFmtId="0" fontId="15" fillId="0" borderId="1" xfId="1" applyNumberFormat="1" applyFont="1" applyFill="1" applyBorder="1" applyAlignment="1">
      <alignment horizontal="left" vertical="center" wrapText="1" indent="2"/>
    </xf>
    <xf numFmtId="4" fontId="15" fillId="0" borderId="1" xfId="1" applyNumberFormat="1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center" vertical="center" wrapText="1"/>
    </xf>
    <xf numFmtId="169" fontId="15" fillId="0" borderId="1" xfId="1" applyNumberFormat="1" applyFont="1" applyFill="1" applyBorder="1" applyAlignment="1">
      <alignment horizontal="right" vertical="center" wrapText="1"/>
    </xf>
    <xf numFmtId="1" fontId="15" fillId="0" borderId="1" xfId="0" applyNumberFormat="1" applyFont="1" applyFill="1" applyBorder="1" applyAlignment="1">
      <alignment vertical="center" wrapText="1"/>
    </xf>
    <xf numFmtId="3" fontId="15" fillId="0" borderId="1" xfId="0" applyNumberFormat="1" applyFont="1" applyFill="1" applyBorder="1" applyAlignment="1">
      <alignment horizontal="left" vertical="center" wrapText="1"/>
    </xf>
    <xf numFmtId="1" fontId="14" fillId="0" borderId="1" xfId="0" applyNumberFormat="1" applyFont="1" applyFill="1" applyBorder="1" applyAlignment="1">
      <alignment vertical="center" wrapText="1"/>
    </xf>
    <xf numFmtId="165" fontId="14" fillId="0" borderId="1" xfId="0" applyNumberFormat="1" applyFont="1" applyFill="1" applyBorder="1" applyAlignment="1">
      <alignment horizontal="right" vertical="center" wrapText="1"/>
    </xf>
    <xf numFmtId="3" fontId="15" fillId="0" borderId="1" xfId="0" applyNumberFormat="1" applyFont="1" applyFill="1" applyBorder="1" applyAlignment="1">
      <alignment vertical="center" wrapText="1"/>
    </xf>
    <xf numFmtId="167" fontId="15" fillId="0" borderId="1" xfId="0" applyNumberFormat="1" applyFont="1" applyFill="1" applyBorder="1" applyAlignment="1">
      <alignment horizontal="right" vertical="center" wrapText="1"/>
    </xf>
    <xf numFmtId="1" fontId="14" fillId="0" borderId="1" xfId="0" applyNumberFormat="1" applyFont="1" applyFill="1" applyBorder="1" applyAlignment="1">
      <alignment horizontal="right" vertical="center" wrapText="1"/>
    </xf>
    <xf numFmtId="14" fontId="14" fillId="2" borderId="6" xfId="0" applyNumberFormat="1" applyFont="1" applyFill="1" applyBorder="1" applyAlignment="1">
      <alignment horizontal="center" vertical="center" wrapText="1"/>
    </xf>
    <xf numFmtId="14" fontId="14" fillId="2" borderId="5" xfId="0" applyNumberFormat="1" applyFont="1" applyFill="1" applyBorder="1" applyAlignment="1">
      <alignment horizontal="center" vertical="center" wrapText="1"/>
    </xf>
    <xf numFmtId="14" fontId="14" fillId="2" borderId="4" xfId="0" applyNumberFormat="1" applyFont="1" applyFill="1" applyBorder="1" applyAlignment="1">
      <alignment horizontal="center" vertical="center" wrapText="1"/>
    </xf>
    <xf numFmtId="14" fontId="14" fillId="2" borderId="1" xfId="0" applyNumberFormat="1" applyFont="1" applyFill="1" applyBorder="1" applyAlignment="1">
      <alignment horizontal="center" vertical="center" wrapText="1"/>
    </xf>
    <xf numFmtId="165" fontId="9" fillId="0" borderId="6" xfId="0" applyNumberFormat="1" applyFont="1" applyFill="1" applyBorder="1" applyAlignment="1">
      <alignment horizontal="center" vertical="center" wrapText="1"/>
    </xf>
    <xf numFmtId="165" fontId="9" fillId="0" borderId="4" xfId="0" applyNumberFormat="1" applyFont="1" applyFill="1" applyBorder="1" applyAlignment="1">
      <alignment horizontal="center" vertical="center" wrapText="1"/>
    </xf>
    <xf numFmtId="166" fontId="21" fillId="0" borderId="1" xfId="0" applyNumberFormat="1" applyFont="1" applyFill="1" applyBorder="1" applyAlignment="1">
      <alignment horizontal="right" vertical="center" wrapText="1"/>
    </xf>
    <xf numFmtId="166" fontId="21" fillId="0" borderId="3" xfId="0" applyNumberFormat="1" applyFont="1" applyFill="1" applyBorder="1" applyAlignment="1">
      <alignment horizontal="right" vertical="center" wrapText="1"/>
    </xf>
    <xf numFmtId="166" fontId="19" fillId="0" borderId="1" xfId="0" applyNumberFormat="1" applyFont="1" applyFill="1" applyBorder="1" applyAlignment="1">
      <alignment horizontal="right" vertical="center" wrapText="1"/>
    </xf>
    <xf numFmtId="166" fontId="19" fillId="0" borderId="3" xfId="0" applyNumberFormat="1" applyFont="1" applyFill="1" applyBorder="1" applyAlignment="1">
      <alignment horizontal="right" vertical="center" wrapText="1"/>
    </xf>
    <xf numFmtId="4" fontId="19" fillId="4" borderId="6" xfId="0" applyNumberFormat="1" applyFont="1" applyFill="1" applyBorder="1" applyAlignment="1">
      <alignment horizontal="center" vertical="center" wrapText="1"/>
    </xf>
    <xf numFmtId="4" fontId="19" fillId="4" borderId="4" xfId="0" applyNumberFormat="1" applyFont="1" applyFill="1" applyBorder="1" applyAlignment="1">
      <alignment horizontal="center" vertical="center" wrapText="1"/>
    </xf>
    <xf numFmtId="164" fontId="1" fillId="0" borderId="6" xfId="1" applyFont="1" applyFill="1" applyBorder="1" applyAlignment="1">
      <alignment horizontal="center" vertical="center" wrapText="1"/>
    </xf>
    <xf numFmtId="164" fontId="1" fillId="0" borderId="4" xfId="1" applyFont="1" applyFill="1" applyBorder="1" applyAlignment="1">
      <alignment horizontal="center" vertical="center" wrapText="1"/>
    </xf>
    <xf numFmtId="165" fontId="9" fillId="4" borderId="6" xfId="0" applyNumberFormat="1" applyFont="1" applyFill="1" applyBorder="1" applyAlignment="1">
      <alignment horizontal="center" vertical="center" wrapText="1"/>
    </xf>
    <xf numFmtId="165" fontId="9" fillId="4" borderId="4" xfId="0" applyNumberFormat="1" applyFont="1" applyFill="1" applyBorder="1" applyAlignment="1">
      <alignment horizontal="center" vertical="center" wrapText="1"/>
    </xf>
    <xf numFmtId="168" fontId="9" fillId="4" borderId="6" xfId="0" applyNumberFormat="1" applyFont="1" applyFill="1" applyBorder="1" applyAlignment="1">
      <alignment horizontal="center" vertical="center" wrapText="1"/>
    </xf>
    <xf numFmtId="168" fontId="9" fillId="4" borderId="4" xfId="0" applyNumberFormat="1" applyFont="1" applyFill="1" applyBorder="1" applyAlignment="1">
      <alignment horizontal="center" vertical="center" wrapText="1"/>
    </xf>
    <xf numFmtId="4" fontId="9" fillId="0" borderId="6" xfId="0" applyNumberFormat="1" applyFont="1" applyFill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center" vertical="center" wrapText="1"/>
    </xf>
    <xf numFmtId="168" fontId="9" fillId="0" borderId="6" xfId="0" applyNumberFormat="1" applyFont="1" applyFill="1" applyBorder="1" applyAlignment="1">
      <alignment horizontal="center" vertical="center" wrapText="1"/>
    </xf>
    <xf numFmtId="168" fontId="9" fillId="0" borderId="4" xfId="0" applyNumberFormat="1" applyFont="1" applyFill="1" applyBorder="1" applyAlignment="1">
      <alignment horizontal="center" vertical="center" wrapText="1"/>
    </xf>
    <xf numFmtId="168" fontId="19" fillId="4" borderId="6" xfId="0" applyNumberFormat="1" applyFont="1" applyFill="1" applyBorder="1" applyAlignment="1">
      <alignment horizontal="center" vertical="center" wrapText="1"/>
    </xf>
    <xf numFmtId="168" fontId="19" fillId="4" borderId="4" xfId="0" applyNumberFormat="1" applyFont="1" applyFill="1" applyBorder="1" applyAlignment="1">
      <alignment horizontal="center" vertical="center" wrapText="1"/>
    </xf>
    <xf numFmtId="165" fontId="8" fillId="4" borderId="6" xfId="0" applyNumberFormat="1" applyFont="1" applyFill="1" applyBorder="1" applyAlignment="1">
      <alignment horizontal="center" vertical="center" wrapText="1"/>
    </xf>
    <xf numFmtId="165" fontId="8" fillId="4" borderId="4" xfId="0" applyNumberFormat="1" applyFont="1" applyFill="1" applyBorder="1" applyAlignment="1">
      <alignment horizontal="center" vertical="center" wrapText="1"/>
    </xf>
    <xf numFmtId="166" fontId="9" fillId="4" borderId="1" xfId="0" applyNumberFormat="1" applyFont="1" applyFill="1" applyBorder="1" applyAlignment="1">
      <alignment horizontal="right" vertical="center" wrapText="1"/>
    </xf>
    <xf numFmtId="166" fontId="9" fillId="0" borderId="3" xfId="0" applyNumberFormat="1" applyFont="1" applyFill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166" fontId="9" fillId="4" borderId="6" xfId="0" applyNumberFormat="1" applyFont="1" applyFill="1" applyBorder="1" applyAlignment="1">
      <alignment horizontal="center" vertical="center" wrapText="1"/>
    </xf>
    <xf numFmtId="166" fontId="9" fillId="4" borderId="4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0" fontId="17" fillId="5" borderId="10" xfId="0" applyFont="1" applyFill="1" applyBorder="1" applyAlignment="1">
      <alignment horizontal="center"/>
    </xf>
    <xf numFmtId="0" fontId="17" fillId="5" borderId="11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3" fontId="9" fillId="4" borderId="1" xfId="0" applyNumberFormat="1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3" fontId="9" fillId="0" borderId="1" xfId="0" applyNumberFormat="1" applyFont="1" applyFill="1" applyBorder="1" applyAlignment="1">
      <alignment horizontal="right" vertical="center" wrapText="1"/>
    </xf>
    <xf numFmtId="3" fontId="9" fillId="4" borderId="1" xfId="0" applyNumberFormat="1" applyFont="1" applyFill="1" applyBorder="1" applyAlignment="1">
      <alignment horizontal="right" vertical="center" wrapText="1"/>
    </xf>
    <xf numFmtId="166" fontId="9" fillId="4" borderId="6" xfId="0" applyNumberFormat="1" applyFont="1" applyFill="1" applyBorder="1" applyAlignment="1">
      <alignment horizontal="right" vertical="center" wrapText="1"/>
    </xf>
    <xf numFmtId="166" fontId="9" fillId="4" borderId="4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5" fontId="12" fillId="0" borderId="1" xfId="0" applyNumberFormat="1" applyFont="1" applyFill="1" applyBorder="1" applyAlignment="1">
      <alignment horizontal="right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168" fontId="1" fillId="0" borderId="6" xfId="0" applyNumberFormat="1" applyFont="1" applyFill="1" applyBorder="1" applyAlignment="1">
      <alignment horizontal="center" vertical="center" wrapText="1"/>
    </xf>
    <xf numFmtId="168" fontId="1" fillId="0" borderId="4" xfId="0" applyNumberFormat="1" applyFont="1" applyFill="1" applyBorder="1" applyAlignment="1">
      <alignment horizontal="center" vertical="center" wrapText="1"/>
    </xf>
    <xf numFmtId="168" fontId="11" fillId="0" borderId="6" xfId="0" applyNumberFormat="1" applyFont="1" applyFill="1" applyBorder="1" applyAlignment="1">
      <alignment horizontal="center" vertical="center" wrapText="1"/>
    </xf>
    <xf numFmtId="168" fontId="11" fillId="0" borderId="4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4" fontId="1" fillId="0" borderId="1" xfId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19" fillId="0" borderId="1" xfId="0" applyNumberFormat="1" applyFont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164" fontId="1" fillId="0" borderId="6" xfId="1" applyFont="1" applyBorder="1" applyAlignment="1">
      <alignment horizontal="right" vertical="center" wrapText="1"/>
    </xf>
    <xf numFmtId="164" fontId="0" fillId="0" borderId="4" xfId="1" applyFont="1" applyBorder="1" applyAlignment="1">
      <alignment horizontal="right" vertical="center" wrapText="1"/>
    </xf>
    <xf numFmtId="4" fontId="1" fillId="0" borderId="6" xfId="0" applyNumberFormat="1" applyFont="1" applyFill="1" applyBorder="1" applyAlignment="1">
      <alignment horizontal="right" vertical="center" wrapText="1"/>
    </xf>
    <xf numFmtId="4" fontId="1" fillId="0" borderId="4" xfId="0" applyNumberFormat="1" applyFont="1" applyFill="1" applyBorder="1" applyAlignment="1">
      <alignment horizontal="right" vertical="center" wrapText="1"/>
    </xf>
    <xf numFmtId="169" fontId="1" fillId="0" borderId="3" xfId="1" applyNumberFormat="1" applyFont="1" applyFill="1" applyBorder="1" applyAlignment="1">
      <alignment horizontal="right" vertical="center" wrapText="1"/>
    </xf>
    <xf numFmtId="169" fontId="1" fillId="0" borderId="1" xfId="1" applyNumberFormat="1" applyFont="1" applyFill="1" applyBorder="1" applyAlignment="1">
      <alignment horizontal="right" vertical="center" wrapText="1"/>
    </xf>
    <xf numFmtId="169" fontId="21" fillId="0" borderId="1" xfId="1" applyNumberFormat="1" applyFont="1" applyFill="1" applyBorder="1" applyAlignment="1">
      <alignment horizontal="right" vertical="center" wrapText="1"/>
    </xf>
    <xf numFmtId="169" fontId="21" fillId="0" borderId="3" xfId="1" applyNumberFormat="1" applyFont="1" applyFill="1" applyBorder="1" applyAlignment="1">
      <alignment horizontal="right" vertical="center" wrapText="1"/>
    </xf>
    <xf numFmtId="169" fontId="23" fillId="0" borderId="3" xfId="1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69" fontId="1" fillId="0" borderId="6" xfId="1" applyNumberFormat="1" applyFont="1" applyFill="1" applyBorder="1" applyAlignment="1">
      <alignment horizontal="right" vertical="center" wrapText="1"/>
    </xf>
    <xf numFmtId="169" fontId="1" fillId="0" borderId="4" xfId="1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165" fontId="15" fillId="0" borderId="1" xfId="0" applyNumberFormat="1" applyFont="1" applyFill="1" applyBorder="1" applyAlignment="1">
      <alignment horizontal="right" vertical="center" wrapText="1"/>
    </xf>
    <xf numFmtId="168" fontId="15" fillId="0" borderId="6" xfId="0" applyNumberFormat="1" applyFont="1" applyFill="1" applyBorder="1" applyAlignment="1">
      <alignment horizontal="right" vertical="center" wrapText="1"/>
    </xf>
    <xf numFmtId="168" fontId="15" fillId="0" borderId="4" xfId="0" applyNumberFormat="1" applyFont="1" applyFill="1" applyBorder="1" applyAlignment="1">
      <alignment horizontal="right" vertical="center" wrapText="1"/>
    </xf>
    <xf numFmtId="164" fontId="15" fillId="0" borderId="6" xfId="1" applyFont="1" applyFill="1" applyBorder="1" applyAlignment="1">
      <alignment horizontal="right" vertical="center" wrapText="1"/>
    </xf>
    <xf numFmtId="164" fontId="15" fillId="0" borderId="4" xfId="1" applyFont="1" applyFill="1" applyBorder="1" applyAlignment="1">
      <alignment horizontal="right" vertical="center" wrapText="1"/>
    </xf>
    <xf numFmtId="165" fontId="14" fillId="0" borderId="1" xfId="0" applyNumberFormat="1" applyFont="1" applyFill="1" applyBorder="1" applyAlignment="1">
      <alignment horizontal="right" vertical="center" wrapText="1"/>
    </xf>
    <xf numFmtId="4" fontId="15" fillId="0" borderId="6" xfId="0" applyNumberFormat="1" applyFont="1" applyFill="1" applyBorder="1" applyAlignment="1">
      <alignment horizontal="right" vertical="center" wrapText="1"/>
    </xf>
    <xf numFmtId="4" fontId="15" fillId="0" borderId="4" xfId="0" applyNumberFormat="1" applyFont="1" applyFill="1" applyBorder="1" applyAlignment="1">
      <alignment horizontal="right" vertical="center" wrapText="1"/>
    </xf>
    <xf numFmtId="4" fontId="15" fillId="0" borderId="6" xfId="0" applyNumberFormat="1" applyFont="1" applyFill="1" applyBorder="1" applyAlignment="1">
      <alignment horizontal="center" vertical="center" wrapText="1"/>
    </xf>
    <xf numFmtId="4" fontId="15" fillId="0" borderId="4" xfId="0" applyNumberFormat="1" applyFont="1" applyFill="1" applyBorder="1" applyAlignment="1">
      <alignment horizontal="center" vertical="center" wrapText="1"/>
    </xf>
    <xf numFmtId="169" fontId="15" fillId="0" borderId="3" xfId="1" applyNumberFormat="1" applyFont="1" applyFill="1" applyBorder="1" applyAlignment="1">
      <alignment horizontal="right" vertical="center" wrapText="1"/>
    </xf>
    <xf numFmtId="164" fontId="15" fillId="0" borderId="6" xfId="1" applyFont="1" applyBorder="1" applyAlignment="1">
      <alignment horizontal="right" vertical="center" wrapText="1"/>
    </xf>
    <xf numFmtId="164" fontId="26" fillId="0" borderId="4" xfId="1" applyFont="1" applyBorder="1" applyAlignment="1">
      <alignment horizontal="right" vertical="center" wrapText="1"/>
    </xf>
    <xf numFmtId="169" fontId="15" fillId="0" borderId="1" xfId="1" applyNumberFormat="1" applyFont="1" applyFill="1" applyBorder="1" applyAlignment="1">
      <alignment horizontal="right" vertical="center" wrapText="1"/>
    </xf>
    <xf numFmtId="169" fontId="15" fillId="0" borderId="6" xfId="1" applyNumberFormat="1" applyFont="1" applyFill="1" applyBorder="1" applyAlignment="1">
      <alignment horizontal="right" vertical="center" wrapText="1"/>
    </xf>
    <xf numFmtId="169" fontId="15" fillId="0" borderId="4" xfId="1" applyNumberFormat="1" applyFont="1" applyFill="1" applyBorder="1" applyAlignment="1">
      <alignment horizontal="right" vertical="center" wrapText="1"/>
    </xf>
    <xf numFmtId="3" fontId="15" fillId="0" borderId="1" xfId="0" applyNumberFormat="1" applyFont="1" applyFill="1" applyBorder="1" applyAlignment="1">
      <alignment horizontal="right" vertical="center" wrapText="1"/>
    </xf>
    <xf numFmtId="164" fontId="15" fillId="0" borderId="1" xfId="1" applyFont="1" applyFill="1" applyBorder="1" applyAlignment="1">
      <alignment horizontal="right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15" fillId="0" borderId="1" xfId="0" applyNumberFormat="1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25" fillId="0" borderId="17" xfId="0" applyFont="1" applyBorder="1" applyAlignment="1">
      <alignment horizontal="center"/>
    </xf>
    <xf numFmtId="0" fontId="26" fillId="0" borderId="17" xfId="0" applyFont="1" applyBorder="1" applyAlignment="1">
      <alignment horizontal="center"/>
    </xf>
  </cellXfs>
  <cellStyles count="6">
    <cellStyle name="Dziesiętny" xfId="1" builtinId="3"/>
    <cellStyle name="Dziesiętny 3" xfId="5"/>
    <cellStyle name="Normal" xfId="2"/>
    <cellStyle name="Normalny" xfId="0" builtinId="0"/>
    <cellStyle name="Normalny 2" xfId="3"/>
    <cellStyle name="Normalny 3" xfId="4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5"/>
  <sheetViews>
    <sheetView workbookViewId="0">
      <selection activeCell="F13" sqref="F13"/>
    </sheetView>
  </sheetViews>
  <sheetFormatPr defaultColWidth="9" defaultRowHeight="13.8"/>
  <cols>
    <col min="1" max="1" width="9" style="96"/>
    <col min="2" max="2" width="48.69921875" style="96" customWidth="1"/>
    <col min="3" max="8" width="13.69921875" style="96" customWidth="1"/>
    <col min="9" max="16384" width="9" style="96"/>
  </cols>
  <sheetData>
    <row r="2" spans="2:8">
      <c r="B2" s="95"/>
      <c r="C2" s="136">
        <v>43830</v>
      </c>
      <c r="D2" s="137"/>
      <c r="E2" s="138"/>
      <c r="F2" s="139">
        <v>43465</v>
      </c>
      <c r="G2" s="139"/>
      <c r="H2" s="139"/>
    </row>
    <row r="3" spans="2:8" ht="28.8">
      <c r="B3" s="97" t="s">
        <v>81</v>
      </c>
      <c r="C3" s="98" t="s">
        <v>35</v>
      </c>
      <c r="D3" s="98" t="s">
        <v>37</v>
      </c>
      <c r="E3" s="98" t="s">
        <v>38</v>
      </c>
      <c r="F3" s="98" t="s">
        <v>35</v>
      </c>
      <c r="G3" s="98" t="s">
        <v>37</v>
      </c>
      <c r="H3" s="98" t="s">
        <v>38</v>
      </c>
    </row>
    <row r="4" spans="2:8">
      <c r="B4" s="99" t="s">
        <v>82</v>
      </c>
      <c r="C4" s="100" t="s">
        <v>0</v>
      </c>
      <c r="D4" s="100" t="s">
        <v>0</v>
      </c>
      <c r="E4" s="101" t="s">
        <v>0</v>
      </c>
      <c r="F4" s="100" t="s">
        <v>0</v>
      </c>
      <c r="G4" s="100" t="s">
        <v>0</v>
      </c>
      <c r="H4" s="101" t="s">
        <v>0</v>
      </c>
    </row>
    <row r="5" spans="2:8">
      <c r="B5" s="99" t="s">
        <v>83</v>
      </c>
      <c r="C5" s="100" t="s">
        <v>0</v>
      </c>
      <c r="D5" s="100" t="s">
        <v>0</v>
      </c>
      <c r="E5" s="101" t="s">
        <v>0</v>
      </c>
      <c r="F5" s="100" t="s">
        <v>0</v>
      </c>
      <c r="G5" s="100" t="s">
        <v>0</v>
      </c>
      <c r="H5" s="101" t="s">
        <v>0</v>
      </c>
    </row>
    <row r="6" spans="2:8">
      <c r="B6" s="99" t="s">
        <v>84</v>
      </c>
      <c r="C6" s="100" t="s">
        <v>0</v>
      </c>
      <c r="D6" s="100" t="s">
        <v>0</v>
      </c>
      <c r="E6" s="101" t="s">
        <v>0</v>
      </c>
      <c r="F6" s="100" t="s">
        <v>0</v>
      </c>
      <c r="G6" s="100" t="s">
        <v>0</v>
      </c>
      <c r="H6" s="101" t="s">
        <v>0</v>
      </c>
    </row>
    <row r="7" spans="2:8">
      <c r="B7" s="99" t="s">
        <v>85</v>
      </c>
      <c r="C7" s="100" t="s">
        <v>0</v>
      </c>
      <c r="D7" s="100" t="s">
        <v>0</v>
      </c>
      <c r="E7" s="101" t="s">
        <v>0</v>
      </c>
      <c r="F7" s="100" t="s">
        <v>0</v>
      </c>
      <c r="G7" s="100" t="s">
        <v>0</v>
      </c>
      <c r="H7" s="101" t="s">
        <v>0</v>
      </c>
    </row>
    <row r="8" spans="2:8">
      <c r="B8" s="99" t="s">
        <v>86</v>
      </c>
      <c r="C8" s="100" t="s">
        <v>0</v>
      </c>
      <c r="D8" s="100" t="s">
        <v>0</v>
      </c>
      <c r="E8" s="101" t="s">
        <v>0</v>
      </c>
      <c r="F8" s="100" t="s">
        <v>0</v>
      </c>
      <c r="G8" s="100" t="s">
        <v>0</v>
      </c>
      <c r="H8" s="101" t="s">
        <v>0</v>
      </c>
    </row>
    <row r="9" spans="2:8">
      <c r="B9" s="99" t="s">
        <v>87</v>
      </c>
      <c r="C9" s="100" t="s">
        <v>0</v>
      </c>
      <c r="D9" s="100" t="s">
        <v>0</v>
      </c>
      <c r="E9" s="101" t="s">
        <v>0</v>
      </c>
      <c r="F9" s="100" t="s">
        <v>0</v>
      </c>
      <c r="G9" s="100" t="s">
        <v>0</v>
      </c>
      <c r="H9" s="101" t="s">
        <v>0</v>
      </c>
    </row>
    <row r="10" spans="2:8">
      <c r="B10" s="99" t="s">
        <v>88</v>
      </c>
      <c r="C10" s="100" t="s">
        <v>0</v>
      </c>
      <c r="D10" s="100" t="s">
        <v>0</v>
      </c>
      <c r="E10" s="101" t="s">
        <v>0</v>
      </c>
      <c r="F10" s="100" t="s">
        <v>0</v>
      </c>
      <c r="G10" s="100" t="s">
        <v>0</v>
      </c>
      <c r="H10" s="101" t="s">
        <v>0</v>
      </c>
    </row>
    <row r="11" spans="2:8">
      <c r="B11" s="99" t="s">
        <v>89</v>
      </c>
      <c r="C11" s="100" t="s">
        <v>0</v>
      </c>
      <c r="D11" s="100" t="s">
        <v>0</v>
      </c>
      <c r="E11" s="101" t="s">
        <v>0</v>
      </c>
      <c r="F11" s="100" t="s">
        <v>0</v>
      </c>
      <c r="G11" s="100" t="s">
        <v>0</v>
      </c>
      <c r="H11" s="101" t="s">
        <v>0</v>
      </c>
    </row>
    <row r="12" spans="2:8">
      <c r="B12" s="99" t="s">
        <v>90</v>
      </c>
      <c r="C12" s="100" t="s">
        <v>0</v>
      </c>
      <c r="D12" s="100" t="s">
        <v>0</v>
      </c>
      <c r="E12" s="101" t="s">
        <v>0</v>
      </c>
      <c r="F12" s="100" t="s">
        <v>0</v>
      </c>
      <c r="G12" s="100" t="s">
        <v>0</v>
      </c>
      <c r="H12" s="101" t="s">
        <v>0</v>
      </c>
    </row>
    <row r="13" spans="2:8">
      <c r="B13" s="99" t="s">
        <v>91</v>
      </c>
      <c r="C13" s="100" t="s">
        <v>0</v>
      </c>
      <c r="D13" s="100" t="s">
        <v>0</v>
      </c>
      <c r="E13" s="101" t="s">
        <v>0</v>
      </c>
      <c r="F13" s="100" t="s">
        <v>0</v>
      </c>
      <c r="G13" s="100" t="s">
        <v>0</v>
      </c>
      <c r="H13" s="101" t="s">
        <v>0</v>
      </c>
    </row>
    <row r="14" spans="2:8">
      <c r="B14" s="99" t="s">
        <v>92</v>
      </c>
      <c r="C14" s="100" t="s">
        <v>0</v>
      </c>
      <c r="D14" s="100" t="s">
        <v>0</v>
      </c>
      <c r="E14" s="101" t="s">
        <v>0</v>
      </c>
      <c r="F14" s="100" t="s">
        <v>0</v>
      </c>
      <c r="G14" s="100" t="s">
        <v>0</v>
      </c>
      <c r="H14" s="101" t="s">
        <v>0</v>
      </c>
    </row>
    <row r="15" spans="2:8" ht="19.2">
      <c r="B15" s="99" t="s">
        <v>93</v>
      </c>
      <c r="C15" s="100">
        <v>450</v>
      </c>
      <c r="D15" s="100">
        <v>493</v>
      </c>
      <c r="E15" s="101">
        <v>87.26</v>
      </c>
      <c r="F15" s="100">
        <v>195</v>
      </c>
      <c r="G15" s="100">
        <v>186</v>
      </c>
      <c r="H15" s="101">
        <v>85.72</v>
      </c>
    </row>
    <row r="16" spans="2:8">
      <c r="B16" s="99" t="s">
        <v>94</v>
      </c>
      <c r="C16" s="100" t="s">
        <v>0</v>
      </c>
      <c r="D16" s="100" t="s">
        <v>0</v>
      </c>
      <c r="E16" s="101" t="s">
        <v>0</v>
      </c>
      <c r="F16" s="100" t="s">
        <v>0</v>
      </c>
      <c r="G16" s="100" t="s">
        <v>0</v>
      </c>
      <c r="H16" s="101" t="s">
        <v>0</v>
      </c>
    </row>
    <row r="17" spans="2:8">
      <c r="B17" s="99" t="s">
        <v>95</v>
      </c>
      <c r="C17" s="100" t="s">
        <v>0</v>
      </c>
      <c r="D17" s="100" t="s">
        <v>0</v>
      </c>
      <c r="E17" s="101" t="s">
        <v>0</v>
      </c>
      <c r="F17" s="100" t="s">
        <v>0</v>
      </c>
      <c r="G17" s="100" t="s">
        <v>0</v>
      </c>
      <c r="H17" s="101" t="s">
        <v>0</v>
      </c>
    </row>
    <row r="18" spans="2:8">
      <c r="B18" s="99" t="s">
        <v>62</v>
      </c>
      <c r="C18" s="100">
        <v>67</v>
      </c>
      <c r="D18" s="100">
        <v>67</v>
      </c>
      <c r="E18" s="101">
        <v>11.86</v>
      </c>
      <c r="F18" s="100">
        <v>28</v>
      </c>
      <c r="G18" s="100">
        <v>28</v>
      </c>
      <c r="H18" s="101">
        <v>12.9</v>
      </c>
    </row>
    <row r="19" spans="2:8">
      <c r="B19" s="99" t="s">
        <v>96</v>
      </c>
      <c r="C19" s="100" t="s">
        <v>0</v>
      </c>
      <c r="D19" s="100" t="s">
        <v>0</v>
      </c>
      <c r="E19" s="101" t="s">
        <v>0</v>
      </c>
      <c r="F19" s="100" t="s">
        <v>0</v>
      </c>
      <c r="G19" s="100" t="s">
        <v>0</v>
      </c>
      <c r="H19" s="101" t="s">
        <v>0</v>
      </c>
    </row>
    <row r="20" spans="2:8">
      <c r="B20" s="99" t="s">
        <v>48</v>
      </c>
      <c r="C20" s="100" t="s">
        <v>0</v>
      </c>
      <c r="D20" s="100" t="s">
        <v>0</v>
      </c>
      <c r="E20" s="101" t="s">
        <v>0</v>
      </c>
      <c r="F20" s="100" t="s">
        <v>0</v>
      </c>
      <c r="G20" s="100" t="s">
        <v>0</v>
      </c>
      <c r="H20" s="101" t="s">
        <v>0</v>
      </c>
    </row>
    <row r="21" spans="2:8">
      <c r="B21" s="99" t="s">
        <v>97</v>
      </c>
      <c r="C21" s="100" t="s">
        <v>0</v>
      </c>
      <c r="D21" s="100" t="s">
        <v>0</v>
      </c>
      <c r="E21" s="101" t="s">
        <v>0</v>
      </c>
      <c r="F21" s="100" t="s">
        <v>0</v>
      </c>
      <c r="G21" s="100" t="s">
        <v>0</v>
      </c>
      <c r="H21" s="101" t="s">
        <v>0</v>
      </c>
    </row>
    <row r="22" spans="2:8">
      <c r="B22" s="99" t="s">
        <v>98</v>
      </c>
      <c r="C22" s="100" t="s">
        <v>0</v>
      </c>
      <c r="D22" s="100" t="s">
        <v>0</v>
      </c>
      <c r="E22" s="101" t="s">
        <v>0</v>
      </c>
      <c r="F22" s="100" t="s">
        <v>0</v>
      </c>
      <c r="G22" s="100" t="s">
        <v>0</v>
      </c>
      <c r="H22" s="101" t="s">
        <v>0</v>
      </c>
    </row>
    <row r="23" spans="2:8">
      <c r="B23" s="104" t="s">
        <v>45</v>
      </c>
      <c r="C23" s="105">
        <v>517</v>
      </c>
      <c r="D23" s="105">
        <v>560</v>
      </c>
      <c r="E23" s="106">
        <v>99.12</v>
      </c>
      <c r="F23" s="105">
        <v>223</v>
      </c>
      <c r="G23" s="105">
        <v>214</v>
      </c>
      <c r="H23" s="106">
        <v>98.62</v>
      </c>
    </row>
    <row r="25" spans="2:8" ht="21.75" customHeight="1">
      <c r="B25" s="107"/>
      <c r="C25" s="107"/>
      <c r="D25" s="107"/>
      <c r="E25" s="107"/>
      <c r="F25" s="107"/>
      <c r="G25" s="107"/>
      <c r="H25" s="107"/>
    </row>
  </sheetData>
  <mergeCells count="2">
    <mergeCell ref="C2:E2"/>
    <mergeCell ref="F2:H2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:M31"/>
  <sheetViews>
    <sheetView topLeftCell="A13" workbookViewId="0">
      <selection activeCell="E30" sqref="E30"/>
    </sheetView>
  </sheetViews>
  <sheetFormatPr defaultColWidth="9" defaultRowHeight="13.8"/>
  <cols>
    <col min="1" max="1" width="9" style="96"/>
    <col min="2" max="2" width="31.19921875" style="96" customWidth="1"/>
    <col min="3" max="15" width="13.69921875" style="96" customWidth="1"/>
    <col min="16" max="16384" width="9" style="96"/>
  </cols>
  <sheetData>
    <row r="12" spans="2:12" ht="38.4">
      <c r="B12" s="98" t="s">
        <v>99</v>
      </c>
      <c r="C12" s="98" t="s">
        <v>100</v>
      </c>
      <c r="D12" s="98" t="s">
        <v>101</v>
      </c>
      <c r="E12" s="98" t="s">
        <v>102</v>
      </c>
      <c r="F12" s="98" t="s">
        <v>103</v>
      </c>
      <c r="G12" s="98" t="s">
        <v>104</v>
      </c>
      <c r="H12" s="98" t="s">
        <v>35</v>
      </c>
      <c r="I12" s="98" t="s">
        <v>37</v>
      </c>
      <c r="J12" s="98" t="s">
        <v>38</v>
      </c>
    </row>
    <row r="13" spans="2:12">
      <c r="B13" s="99" t="s">
        <v>105</v>
      </c>
      <c r="C13" s="129"/>
      <c r="D13" s="129"/>
      <c r="E13" s="129"/>
      <c r="F13" s="129"/>
      <c r="G13" s="110" t="s">
        <v>0</v>
      </c>
      <c r="H13" s="100" t="s">
        <v>0</v>
      </c>
      <c r="I13" s="100" t="s">
        <v>0</v>
      </c>
      <c r="J13" s="101" t="s">
        <v>0</v>
      </c>
    </row>
    <row r="14" spans="2:12">
      <c r="B14" s="99" t="s">
        <v>106</v>
      </c>
      <c r="C14" s="129"/>
      <c r="D14" s="129"/>
      <c r="E14" s="129"/>
      <c r="F14" s="129"/>
      <c r="G14" s="110" t="s">
        <v>0</v>
      </c>
      <c r="H14" s="100" t="s">
        <v>0</v>
      </c>
      <c r="I14" s="100" t="s">
        <v>0</v>
      </c>
      <c r="J14" s="101" t="s">
        <v>0</v>
      </c>
    </row>
    <row r="15" spans="2:12">
      <c r="B15" s="99" t="s">
        <v>107</v>
      </c>
      <c r="C15" s="129"/>
      <c r="D15" s="129"/>
      <c r="E15" s="129"/>
      <c r="F15" s="129"/>
      <c r="G15" s="110">
        <v>4108.585</v>
      </c>
      <c r="H15" s="100">
        <v>450</v>
      </c>
      <c r="I15" s="100">
        <v>493</v>
      </c>
      <c r="J15" s="101">
        <v>87.26</v>
      </c>
    </row>
    <row r="16" spans="2:12" ht="38.4">
      <c r="B16" s="111" t="s">
        <v>150</v>
      </c>
      <c r="C16" s="130" t="s">
        <v>107</v>
      </c>
      <c r="D16" s="130" t="s">
        <v>108</v>
      </c>
      <c r="E16" s="130" t="s">
        <v>151</v>
      </c>
      <c r="F16" s="130" t="s">
        <v>152</v>
      </c>
      <c r="G16" s="100">
        <v>4108.585</v>
      </c>
      <c r="H16" s="100">
        <v>450</v>
      </c>
      <c r="I16" s="100">
        <v>493</v>
      </c>
      <c r="J16" s="101">
        <v>87.26</v>
      </c>
      <c r="K16" s="102"/>
      <c r="L16" s="103"/>
    </row>
    <row r="17" spans="2:13">
      <c r="B17" s="109" t="s">
        <v>45</v>
      </c>
      <c r="C17" s="131"/>
      <c r="D17" s="131"/>
      <c r="E17" s="131"/>
      <c r="F17" s="131"/>
      <c r="G17" s="110">
        <v>4108.585</v>
      </c>
      <c r="H17" s="110">
        <v>450</v>
      </c>
      <c r="I17" s="110">
        <v>493</v>
      </c>
      <c r="J17" s="132">
        <v>87.26</v>
      </c>
    </row>
    <row r="21" spans="2:13" ht="38.4">
      <c r="B21" s="98" t="s">
        <v>29</v>
      </c>
      <c r="C21" s="98" t="s">
        <v>30</v>
      </c>
      <c r="D21" s="98" t="s">
        <v>31</v>
      </c>
      <c r="E21" s="98" t="s">
        <v>32</v>
      </c>
      <c r="F21" s="98" t="s">
        <v>33</v>
      </c>
      <c r="G21" s="98" t="s">
        <v>34</v>
      </c>
      <c r="H21" s="98" t="s">
        <v>35</v>
      </c>
      <c r="I21" s="98" t="s">
        <v>36</v>
      </c>
      <c r="J21" s="98" t="s">
        <v>37</v>
      </c>
      <c r="K21" s="98" t="s">
        <v>38</v>
      </c>
    </row>
    <row r="22" spans="2:13">
      <c r="B22" s="99" t="s">
        <v>39</v>
      </c>
      <c r="C22" s="133"/>
      <c r="D22" s="133"/>
      <c r="E22" s="133"/>
      <c r="F22" s="133"/>
      <c r="G22" s="100"/>
      <c r="H22" s="100">
        <v>67</v>
      </c>
      <c r="I22" s="100"/>
      <c r="J22" s="100">
        <v>67</v>
      </c>
      <c r="K22" s="101">
        <v>11.86</v>
      </c>
    </row>
    <row r="23" spans="2:13">
      <c r="B23" s="111" t="s">
        <v>153</v>
      </c>
      <c r="C23" s="130" t="s">
        <v>40</v>
      </c>
      <c r="D23" s="130" t="s">
        <v>41</v>
      </c>
      <c r="E23" s="130" t="s">
        <v>42</v>
      </c>
      <c r="F23" s="134" t="s">
        <v>43</v>
      </c>
      <c r="G23" s="100">
        <v>67</v>
      </c>
      <c r="H23" s="100">
        <v>67</v>
      </c>
      <c r="I23" s="100">
        <v>67</v>
      </c>
      <c r="J23" s="100">
        <v>67</v>
      </c>
      <c r="K23" s="101">
        <v>11.86</v>
      </c>
      <c r="L23" s="102"/>
      <c r="M23" s="103"/>
    </row>
    <row r="24" spans="2:13">
      <c r="B24" s="99" t="s">
        <v>44</v>
      </c>
      <c r="C24" s="133"/>
      <c r="D24" s="133"/>
      <c r="E24" s="133"/>
      <c r="F24" s="133"/>
      <c r="G24" s="100"/>
      <c r="H24" s="100" t="s">
        <v>0</v>
      </c>
      <c r="I24" s="100"/>
      <c r="J24" s="100" t="s">
        <v>0</v>
      </c>
      <c r="K24" s="101" t="s">
        <v>0</v>
      </c>
    </row>
    <row r="25" spans="2:13">
      <c r="B25" s="109" t="s">
        <v>45</v>
      </c>
      <c r="C25" s="131"/>
      <c r="D25" s="131"/>
      <c r="E25" s="131"/>
      <c r="F25" s="131"/>
      <c r="G25" s="135"/>
      <c r="H25" s="110">
        <v>67</v>
      </c>
      <c r="I25" s="135"/>
      <c r="J25" s="110">
        <v>67</v>
      </c>
      <c r="K25" s="132">
        <v>11.86</v>
      </c>
    </row>
    <row r="31" spans="2:13">
      <c r="B31" s="25"/>
    </row>
  </sheetData>
  <pageMargins left="0.7" right="0.7" top="0.75" bottom="0.75" header="0.3" footer="0.3"/>
  <pageSetup paperSize="9" orientation="portrait" horizontalDpi="6553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"/>
  <sheetViews>
    <sheetView topLeftCell="A39" workbookViewId="0">
      <selection activeCell="B63" sqref="B63"/>
    </sheetView>
  </sheetViews>
  <sheetFormatPr defaultRowHeight="13.8"/>
  <cols>
    <col min="2" max="2" width="31.19921875" customWidth="1"/>
    <col min="3" max="10" width="13.69921875" customWidth="1"/>
  </cols>
  <sheetData>
    <row r="11" spans="2:2">
      <c r="B11" s="11"/>
    </row>
  </sheetData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3"/>
  <sheetViews>
    <sheetView workbookViewId="0">
      <selection activeCell="E18" sqref="E18"/>
    </sheetView>
  </sheetViews>
  <sheetFormatPr defaultColWidth="9" defaultRowHeight="13.8"/>
  <cols>
    <col min="1" max="1" width="3.19921875" style="96" customWidth="1"/>
    <col min="2" max="2" width="46.59765625" style="96" customWidth="1"/>
    <col min="3" max="4" width="11.59765625" style="96" customWidth="1"/>
    <col min="5" max="16384" width="9" style="96"/>
  </cols>
  <sheetData>
    <row r="1" spans="2:4">
      <c r="C1" s="123"/>
      <c r="D1" s="123"/>
    </row>
    <row r="2" spans="2:4">
      <c r="B2" s="98" t="s">
        <v>3</v>
      </c>
      <c r="C2" s="108">
        <v>43830</v>
      </c>
      <c r="D2" s="108">
        <v>43465</v>
      </c>
    </row>
    <row r="3" spans="2:4">
      <c r="B3" s="109" t="s">
        <v>4</v>
      </c>
      <c r="C3" s="110">
        <v>565</v>
      </c>
      <c r="D3" s="110">
        <v>217</v>
      </c>
    </row>
    <row r="4" spans="2:4">
      <c r="B4" s="111" t="s">
        <v>5</v>
      </c>
      <c r="C4" s="100">
        <v>5</v>
      </c>
      <c r="D4" s="100">
        <v>3</v>
      </c>
    </row>
    <row r="5" spans="2:4">
      <c r="B5" s="111" t="s">
        <v>6</v>
      </c>
      <c r="C5" s="100" t="s">
        <v>0</v>
      </c>
      <c r="D5" s="100" t="s">
        <v>0</v>
      </c>
    </row>
    <row r="6" spans="2:4">
      <c r="B6" s="111" t="s">
        <v>7</v>
      </c>
      <c r="C6" s="100" t="s">
        <v>0</v>
      </c>
      <c r="D6" s="100" t="s">
        <v>0</v>
      </c>
    </row>
    <row r="7" spans="2:4">
      <c r="B7" s="111" t="s">
        <v>8</v>
      </c>
      <c r="C7" s="100" t="s">
        <v>0</v>
      </c>
      <c r="D7" s="100" t="s">
        <v>0</v>
      </c>
    </row>
    <row r="8" spans="2:4">
      <c r="B8" s="111" t="s">
        <v>9</v>
      </c>
      <c r="C8" s="100" t="s">
        <v>0</v>
      </c>
      <c r="D8" s="100" t="s">
        <v>0</v>
      </c>
    </row>
    <row r="9" spans="2:4">
      <c r="B9" s="111" t="s">
        <v>10</v>
      </c>
      <c r="C9" s="100">
        <v>560</v>
      </c>
      <c r="D9" s="100">
        <v>214</v>
      </c>
    </row>
    <row r="10" spans="2:4">
      <c r="B10" s="111" t="s">
        <v>9</v>
      </c>
      <c r="C10" s="100" t="s">
        <v>0</v>
      </c>
      <c r="D10" s="100" t="s">
        <v>0</v>
      </c>
    </row>
    <row r="11" spans="2:4">
      <c r="B11" s="111" t="s">
        <v>11</v>
      </c>
      <c r="C11" s="100" t="s">
        <v>0</v>
      </c>
      <c r="D11" s="100" t="s">
        <v>0</v>
      </c>
    </row>
    <row r="12" spans="2:4">
      <c r="B12" s="111" t="s">
        <v>12</v>
      </c>
      <c r="C12" s="100" t="s">
        <v>0</v>
      </c>
      <c r="D12" s="100" t="s">
        <v>0</v>
      </c>
    </row>
    <row r="13" spans="2:4">
      <c r="B13" s="109" t="s">
        <v>13</v>
      </c>
      <c r="C13" s="110">
        <v>34</v>
      </c>
      <c r="D13" s="110">
        <v>1</v>
      </c>
    </row>
    <row r="14" spans="2:4">
      <c r="B14" s="109" t="s">
        <v>14</v>
      </c>
      <c r="C14" s="110">
        <v>531</v>
      </c>
      <c r="D14" s="110">
        <v>216</v>
      </c>
    </row>
    <row r="15" spans="2:4">
      <c r="B15" s="109" t="s">
        <v>15</v>
      </c>
      <c r="C15" s="110">
        <v>506</v>
      </c>
      <c r="D15" s="110">
        <v>230</v>
      </c>
    </row>
    <row r="16" spans="2:4">
      <c r="B16" s="111" t="s">
        <v>16</v>
      </c>
      <c r="C16" s="100">
        <v>1302</v>
      </c>
      <c r="D16" s="100">
        <v>447</v>
      </c>
    </row>
    <row r="17" spans="2:4">
      <c r="B17" s="111" t="s">
        <v>17</v>
      </c>
      <c r="C17" s="100">
        <v>-796</v>
      </c>
      <c r="D17" s="100">
        <v>-217</v>
      </c>
    </row>
    <row r="18" spans="2:4">
      <c r="B18" s="109" t="s">
        <v>18</v>
      </c>
      <c r="C18" s="110">
        <v>-18</v>
      </c>
      <c r="D18" s="110">
        <v>-5</v>
      </c>
    </row>
    <row r="19" spans="2:4">
      <c r="B19" s="111" t="s">
        <v>19</v>
      </c>
      <c r="C19" s="100">
        <v>-15</v>
      </c>
      <c r="D19" s="100">
        <v>-7</v>
      </c>
    </row>
    <row r="20" spans="2:4">
      <c r="B20" s="111" t="s">
        <v>20</v>
      </c>
      <c r="C20" s="100">
        <v>-3</v>
      </c>
      <c r="D20" s="100">
        <v>2</v>
      </c>
    </row>
    <row r="21" spans="2:4">
      <c r="B21" s="109" t="s">
        <v>21</v>
      </c>
      <c r="C21" s="110">
        <v>43</v>
      </c>
      <c r="D21" s="110">
        <v>-9</v>
      </c>
    </row>
    <row r="22" spans="2:4">
      <c r="B22" s="109" t="s">
        <v>22</v>
      </c>
      <c r="C22" s="110">
        <v>531</v>
      </c>
      <c r="D22" s="110">
        <v>216</v>
      </c>
    </row>
    <row r="23" spans="2:4">
      <c r="B23" s="109"/>
      <c r="C23" s="127"/>
      <c r="D23" s="127"/>
    </row>
    <row r="24" spans="2:4">
      <c r="B24" s="99" t="s">
        <v>23</v>
      </c>
      <c r="C24" s="128">
        <v>4725.482</v>
      </c>
      <c r="D24" s="128">
        <v>2250.6460000000002</v>
      </c>
    </row>
    <row r="25" spans="2:4">
      <c r="B25" s="111" t="s">
        <v>24</v>
      </c>
      <c r="C25" s="128">
        <v>4125.8779999999997</v>
      </c>
      <c r="D25" s="128">
        <v>2250.6460000000002</v>
      </c>
    </row>
    <row r="26" spans="2:4">
      <c r="B26" s="111" t="s">
        <v>25</v>
      </c>
      <c r="C26" s="128">
        <v>20.547000000000001</v>
      </c>
      <c r="D26" s="128" t="s">
        <v>0</v>
      </c>
    </row>
    <row r="27" spans="2:4">
      <c r="B27" s="111" t="s">
        <v>26</v>
      </c>
      <c r="C27" s="128">
        <v>549.64499999999998</v>
      </c>
      <c r="D27" s="128" t="s">
        <v>0</v>
      </c>
    </row>
    <row r="28" spans="2:4">
      <c r="B28" s="111" t="s">
        <v>27</v>
      </c>
      <c r="C28" s="128">
        <v>29.411999999999999</v>
      </c>
      <c r="D28" s="128" t="s">
        <v>0</v>
      </c>
    </row>
    <row r="29" spans="2:4">
      <c r="B29" s="99" t="s">
        <v>28</v>
      </c>
      <c r="C29" s="117"/>
      <c r="D29" s="117"/>
    </row>
    <row r="30" spans="2:4">
      <c r="B30" s="111" t="s">
        <v>24</v>
      </c>
      <c r="C30" s="117">
        <v>112.13</v>
      </c>
      <c r="D30" s="117">
        <v>96.11</v>
      </c>
    </row>
    <row r="31" spans="2:4">
      <c r="B31" s="111" t="s">
        <v>25</v>
      </c>
      <c r="C31" s="117">
        <v>113.94</v>
      </c>
      <c r="D31" s="117" t="s">
        <v>0</v>
      </c>
    </row>
    <row r="32" spans="2:4">
      <c r="B32" s="111" t="s">
        <v>26</v>
      </c>
      <c r="C32" s="117">
        <v>114.15</v>
      </c>
      <c r="D32" s="117" t="s">
        <v>0</v>
      </c>
    </row>
    <row r="33" spans="2:4">
      <c r="B33" s="111" t="s">
        <v>27</v>
      </c>
      <c r="C33" s="117">
        <v>112.19</v>
      </c>
      <c r="D33" s="117" t="s">
        <v>0</v>
      </c>
    </row>
  </sheetData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6"/>
  <sheetViews>
    <sheetView topLeftCell="A22" workbookViewId="0">
      <selection activeCell="D9" sqref="D9"/>
    </sheetView>
  </sheetViews>
  <sheetFormatPr defaultColWidth="9" defaultRowHeight="13.8"/>
  <cols>
    <col min="1" max="1" width="9" style="96"/>
    <col min="2" max="2" width="53.09765625" style="96" customWidth="1"/>
    <col min="3" max="4" width="15.59765625" style="96" customWidth="1"/>
    <col min="5" max="16384" width="9" style="96"/>
  </cols>
  <sheetData>
    <row r="1" spans="2:4">
      <c r="C1" s="123"/>
      <c r="D1" s="123"/>
    </row>
    <row r="2" spans="2:4" ht="19.2">
      <c r="B2" s="113" t="s">
        <v>63</v>
      </c>
      <c r="C2" s="113" t="s">
        <v>64</v>
      </c>
      <c r="D2" s="113" t="s">
        <v>65</v>
      </c>
    </row>
    <row r="3" spans="2:4">
      <c r="B3" s="104" t="s">
        <v>66</v>
      </c>
      <c r="C3" s="124">
        <v>0</v>
      </c>
      <c r="D3" s="124">
        <v>0</v>
      </c>
    </row>
    <row r="4" spans="2:4">
      <c r="B4" s="116" t="s">
        <v>67</v>
      </c>
      <c r="C4" s="121">
        <v>0</v>
      </c>
      <c r="D4" s="121">
        <v>0</v>
      </c>
    </row>
    <row r="5" spans="2:4">
      <c r="B5" s="116" t="s">
        <v>68</v>
      </c>
      <c r="C5" s="121">
        <v>0</v>
      </c>
      <c r="D5" s="121">
        <v>0</v>
      </c>
    </row>
    <row r="6" spans="2:4">
      <c r="B6" s="116" t="s">
        <v>69</v>
      </c>
      <c r="C6" s="121">
        <v>0</v>
      </c>
      <c r="D6" s="121">
        <v>0</v>
      </c>
    </row>
    <row r="7" spans="2:4">
      <c r="B7" s="116" t="s">
        <v>70</v>
      </c>
      <c r="C7" s="121">
        <v>0</v>
      </c>
      <c r="D7" s="121">
        <v>0</v>
      </c>
    </row>
    <row r="8" spans="2:4">
      <c r="B8" s="116" t="s">
        <v>49</v>
      </c>
      <c r="C8" s="121">
        <v>0</v>
      </c>
      <c r="D8" s="121">
        <v>0</v>
      </c>
    </row>
    <row r="9" spans="2:4">
      <c r="B9" s="104" t="s">
        <v>71</v>
      </c>
      <c r="C9" s="105">
        <v>114</v>
      </c>
      <c r="D9" s="105">
        <v>105</v>
      </c>
    </row>
    <row r="10" spans="2:4">
      <c r="B10" s="116" t="s">
        <v>50</v>
      </c>
      <c r="C10" s="115">
        <v>8</v>
      </c>
      <c r="D10" s="115">
        <v>5</v>
      </c>
    </row>
    <row r="11" spans="2:4">
      <c r="B11" s="116" t="s">
        <v>51</v>
      </c>
      <c r="C11" s="121">
        <v>0</v>
      </c>
      <c r="D11" s="121">
        <v>0</v>
      </c>
    </row>
    <row r="12" spans="2:4">
      <c r="B12" s="116" t="s">
        <v>52</v>
      </c>
      <c r="C12" s="115">
        <v>48</v>
      </c>
      <c r="D12" s="115">
        <v>52</v>
      </c>
    </row>
    <row r="13" spans="2:4">
      <c r="B13" s="116" t="s">
        <v>53</v>
      </c>
      <c r="C13" s="121">
        <v>0</v>
      </c>
      <c r="D13" s="115">
        <v>2</v>
      </c>
    </row>
    <row r="14" spans="2:4">
      <c r="B14" s="116" t="s">
        <v>54</v>
      </c>
      <c r="C14" s="115">
        <v>1</v>
      </c>
      <c r="D14" s="115" t="s">
        <v>0</v>
      </c>
    </row>
    <row r="15" spans="2:4">
      <c r="B15" s="116" t="s">
        <v>55</v>
      </c>
      <c r="C15" s="115">
        <v>55</v>
      </c>
      <c r="D15" s="115">
        <v>44</v>
      </c>
    </row>
    <row r="16" spans="2:4">
      <c r="B16" s="116" t="s">
        <v>56</v>
      </c>
      <c r="C16" s="121">
        <v>0</v>
      </c>
      <c r="D16" s="121">
        <v>0</v>
      </c>
    </row>
    <row r="17" spans="2:4">
      <c r="B17" s="116" t="s">
        <v>57</v>
      </c>
      <c r="C17" s="121">
        <v>0</v>
      </c>
      <c r="D17" s="121">
        <v>0</v>
      </c>
    </row>
    <row r="18" spans="2:4">
      <c r="B18" s="116" t="s">
        <v>58</v>
      </c>
      <c r="C18" s="121">
        <v>0</v>
      </c>
      <c r="D18" s="121">
        <v>0</v>
      </c>
    </row>
    <row r="19" spans="2:4">
      <c r="B19" s="116" t="s">
        <v>59</v>
      </c>
      <c r="C19" s="121">
        <v>0</v>
      </c>
      <c r="D19" s="121">
        <v>0</v>
      </c>
    </row>
    <row r="20" spans="2:4">
      <c r="B20" s="116" t="s">
        <v>60</v>
      </c>
      <c r="C20" s="121">
        <v>0</v>
      </c>
      <c r="D20" s="121">
        <v>0</v>
      </c>
    </row>
    <row r="21" spans="2:4">
      <c r="B21" s="116" t="s">
        <v>61</v>
      </c>
      <c r="C21" s="121">
        <v>0</v>
      </c>
      <c r="D21" s="121">
        <v>0</v>
      </c>
    </row>
    <row r="22" spans="2:4">
      <c r="B22" s="116" t="s">
        <v>49</v>
      </c>
      <c r="C22" s="115">
        <v>2</v>
      </c>
      <c r="D22" s="115">
        <v>2</v>
      </c>
    </row>
    <row r="23" spans="2:4">
      <c r="B23" s="104" t="s">
        <v>72</v>
      </c>
      <c r="C23" s="115">
        <v>106</v>
      </c>
      <c r="D23" s="115">
        <v>100</v>
      </c>
    </row>
    <row r="24" spans="2:4">
      <c r="B24" s="104" t="s">
        <v>73</v>
      </c>
      <c r="C24" s="115">
        <v>8</v>
      </c>
      <c r="D24" s="115">
        <v>5</v>
      </c>
    </row>
    <row r="25" spans="2:4">
      <c r="B25" s="104" t="s">
        <v>74</v>
      </c>
      <c r="C25" s="115">
        <v>-8</v>
      </c>
      <c r="D25" s="115">
        <v>-5</v>
      </c>
    </row>
    <row r="26" spans="2:4">
      <c r="B26" s="104" t="s">
        <v>75</v>
      </c>
      <c r="C26" s="115">
        <v>47</v>
      </c>
      <c r="D26" s="115">
        <v>-10</v>
      </c>
    </row>
    <row r="27" spans="2:4">
      <c r="B27" s="116" t="s">
        <v>76</v>
      </c>
      <c r="C27" s="115">
        <v>-5</v>
      </c>
      <c r="D27" s="115">
        <v>2</v>
      </c>
    </row>
    <row r="28" spans="2:4">
      <c r="B28" s="125" t="s">
        <v>77</v>
      </c>
      <c r="C28" s="121">
        <v>0</v>
      </c>
      <c r="D28" s="121">
        <v>0</v>
      </c>
    </row>
    <row r="29" spans="2:4">
      <c r="B29" s="116" t="s">
        <v>78</v>
      </c>
      <c r="C29" s="115">
        <v>52</v>
      </c>
      <c r="D29" s="115">
        <v>-12</v>
      </c>
    </row>
    <row r="30" spans="2:4">
      <c r="B30" s="125" t="s">
        <v>77</v>
      </c>
      <c r="C30" s="121">
        <v>0</v>
      </c>
      <c r="D30" s="121">
        <v>0</v>
      </c>
    </row>
    <row r="31" spans="2:4">
      <c r="B31" s="104" t="s">
        <v>79</v>
      </c>
      <c r="C31" s="115">
        <v>39</v>
      </c>
      <c r="D31" s="115">
        <v>-15</v>
      </c>
    </row>
    <row r="32" spans="2:4">
      <c r="B32" s="99" t="s">
        <v>80</v>
      </c>
      <c r="C32" s="117"/>
      <c r="D32" s="117"/>
    </row>
    <row r="33" spans="2:4">
      <c r="B33" s="125" t="s">
        <v>24</v>
      </c>
      <c r="C33" s="126">
        <v>8.1155310000000007</v>
      </c>
      <c r="D33" s="126">
        <v>-6.66</v>
      </c>
    </row>
    <row r="34" spans="2:4">
      <c r="B34" s="125" t="s">
        <v>25</v>
      </c>
      <c r="C34" s="126">
        <v>9.56</v>
      </c>
      <c r="D34" s="121">
        <v>0</v>
      </c>
    </row>
    <row r="35" spans="2:4">
      <c r="B35" s="125" t="s">
        <v>26</v>
      </c>
      <c r="C35" s="126">
        <v>10.11</v>
      </c>
      <c r="D35" s="121">
        <v>0</v>
      </c>
    </row>
    <row r="36" spans="2:4">
      <c r="B36" s="125" t="s">
        <v>27</v>
      </c>
      <c r="C36" s="126">
        <v>9.9700000000000006</v>
      </c>
      <c r="D36" s="121">
        <v>0</v>
      </c>
    </row>
  </sheetData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topLeftCell="B58" workbookViewId="0">
      <selection activeCell="U67" sqref="U67"/>
    </sheetView>
  </sheetViews>
  <sheetFormatPr defaultRowHeight="13.8" outlineLevelRow="1"/>
  <cols>
    <col min="2" max="2" width="44.3984375" customWidth="1"/>
    <col min="3" max="6" width="7.69921875" customWidth="1"/>
    <col min="7" max="7" width="9.5" style="22" bestFit="1" customWidth="1"/>
    <col min="8" max="8" width="8.5" style="23" bestFit="1" customWidth="1"/>
    <col min="9" max="9" width="7.8984375" style="23" bestFit="1" customWidth="1"/>
    <col min="10" max="10" width="7.8984375" style="23" customWidth="1"/>
    <col min="11" max="11" width="6.09765625" style="55" bestFit="1" customWidth="1"/>
    <col min="12" max="12" width="6.09765625" style="56" bestFit="1" customWidth="1"/>
    <col min="13" max="13" width="7.8984375" style="57" bestFit="1" customWidth="1"/>
    <col min="14" max="14" width="30.5" style="17" customWidth="1"/>
    <col min="15" max="16" width="8.8984375" customWidth="1"/>
    <col min="17" max="17" width="9.09765625" bestFit="1" customWidth="1"/>
    <col min="18" max="18" width="5" customWidth="1"/>
    <col min="19" max="19" width="7.5" customWidth="1"/>
    <col min="20" max="20" width="9.19921875" bestFit="1" customWidth="1"/>
    <col min="21" max="21" width="10" bestFit="1" customWidth="1"/>
  </cols>
  <sheetData>
    <row r="1" spans="2:16" ht="14.4" thickBot="1">
      <c r="K1" s="170" t="s">
        <v>154</v>
      </c>
      <c r="L1" s="171"/>
      <c r="M1" s="171"/>
      <c r="N1" s="171"/>
      <c r="O1" s="171"/>
      <c r="P1" s="171"/>
    </row>
    <row r="2" spans="2:16" ht="14.25" customHeight="1">
      <c r="B2" s="10" t="s">
        <v>123</v>
      </c>
      <c r="C2" s="191" t="s">
        <v>46</v>
      </c>
      <c r="D2" s="191"/>
      <c r="E2" s="191" t="s">
        <v>47</v>
      </c>
      <c r="F2" s="191"/>
      <c r="G2" s="24"/>
      <c r="H2" s="25"/>
      <c r="I2" s="25"/>
      <c r="J2" s="25"/>
      <c r="K2" s="26"/>
      <c r="L2" s="26"/>
      <c r="M2" s="26"/>
      <c r="N2" s="63" t="s">
        <v>123</v>
      </c>
      <c r="O2" s="172" t="s">
        <v>47</v>
      </c>
      <c r="P2" s="172"/>
    </row>
    <row r="3" spans="2:16">
      <c r="B3" s="3" t="s">
        <v>1</v>
      </c>
      <c r="C3" s="192">
        <f>+C17</f>
        <v>315</v>
      </c>
      <c r="D3" s="193"/>
      <c r="E3" s="192">
        <f>+E17</f>
        <v>75</v>
      </c>
      <c r="F3" s="193"/>
      <c r="G3" s="27"/>
      <c r="H3" s="28"/>
      <c r="I3" s="28"/>
      <c r="J3" s="28"/>
      <c r="K3" s="29" t="b">
        <f>N3=B3</f>
        <v>1</v>
      </c>
      <c r="L3" s="29" t="b">
        <f>O3=E3</f>
        <v>1</v>
      </c>
      <c r="M3" s="30">
        <f>+O3-E3</f>
        <v>0</v>
      </c>
      <c r="N3" s="18" t="s">
        <v>1</v>
      </c>
      <c r="O3" s="173">
        <f t="shared" ref="O3" si="0">O17</f>
        <v>75</v>
      </c>
      <c r="P3" s="174"/>
    </row>
    <row r="4" spans="2:16">
      <c r="B4" s="1" t="s">
        <v>124</v>
      </c>
      <c r="C4" s="188">
        <v>216</v>
      </c>
      <c r="D4" s="188"/>
      <c r="E4" s="188">
        <v>141</v>
      </c>
      <c r="F4" s="188"/>
      <c r="G4" s="31">
        <f>bilans!D14</f>
        <v>216</v>
      </c>
      <c r="H4" s="28" t="b">
        <f>G4=C4</f>
        <v>1</v>
      </c>
      <c r="I4" s="28"/>
      <c r="J4" s="28"/>
      <c r="K4" s="29" t="b">
        <f t="shared" ref="K4:K67" si="1">N4=B4</f>
        <v>1</v>
      </c>
      <c r="L4" s="29" t="b">
        <f t="shared" ref="L4:L18" si="2">O4=E4</f>
        <v>1</v>
      </c>
      <c r="M4" s="30">
        <f t="shared" ref="M4:M67" si="3">+O4-E4</f>
        <v>0</v>
      </c>
      <c r="N4" s="19" t="s">
        <v>124</v>
      </c>
      <c r="O4" s="175">
        <v>141</v>
      </c>
      <c r="P4" s="175"/>
    </row>
    <row r="5" spans="2:16">
      <c r="B5" s="1" t="s">
        <v>125</v>
      </c>
      <c r="C5" s="188">
        <v>39</v>
      </c>
      <c r="D5" s="188"/>
      <c r="E5" s="188">
        <v>-15</v>
      </c>
      <c r="F5" s="188"/>
      <c r="G5" s="31">
        <f>G6+G7+G8</f>
        <v>39</v>
      </c>
      <c r="H5" s="28" t="b">
        <f t="shared" ref="H5:H9" si="4">G5=C5</f>
        <v>1</v>
      </c>
      <c r="I5" s="28"/>
      <c r="J5" s="28"/>
      <c r="K5" s="29" t="b">
        <f t="shared" si="1"/>
        <v>1</v>
      </c>
      <c r="L5" s="29" t="b">
        <f t="shared" si="2"/>
        <v>1</v>
      </c>
      <c r="M5" s="30">
        <f t="shared" si="3"/>
        <v>0</v>
      </c>
      <c r="N5" s="19" t="s">
        <v>125</v>
      </c>
      <c r="O5" s="176">
        <v>-15</v>
      </c>
      <c r="P5" s="176"/>
    </row>
    <row r="6" spans="2:16">
      <c r="B6" s="2" t="s">
        <v>126</v>
      </c>
      <c r="C6" s="188">
        <v>-8</v>
      </c>
      <c r="D6" s="188"/>
      <c r="E6" s="188">
        <v>-5</v>
      </c>
      <c r="F6" s="188"/>
      <c r="G6" s="31">
        <f>'rachunek wyniku'!C25</f>
        <v>-8</v>
      </c>
      <c r="H6" s="28" t="b">
        <f t="shared" si="4"/>
        <v>1</v>
      </c>
      <c r="I6" s="28"/>
      <c r="J6" s="28"/>
      <c r="K6" s="29" t="b">
        <f t="shared" si="1"/>
        <v>1</v>
      </c>
      <c r="L6" s="29" t="b">
        <f t="shared" si="2"/>
        <v>1</v>
      </c>
      <c r="M6" s="30">
        <f t="shared" si="3"/>
        <v>0</v>
      </c>
      <c r="N6" s="19" t="s">
        <v>126</v>
      </c>
      <c r="O6" s="176">
        <v>-5</v>
      </c>
      <c r="P6" s="176"/>
    </row>
    <row r="7" spans="2:16">
      <c r="B7" s="2" t="s">
        <v>127</v>
      </c>
      <c r="C7" s="188">
        <v>-5</v>
      </c>
      <c r="D7" s="188"/>
      <c r="E7" s="188">
        <v>2</v>
      </c>
      <c r="F7" s="188"/>
      <c r="G7" s="31">
        <f>'rachunek wyniku'!C27</f>
        <v>-5</v>
      </c>
      <c r="H7" s="28" t="b">
        <f t="shared" si="4"/>
        <v>1</v>
      </c>
      <c r="I7" s="28"/>
      <c r="J7" s="28"/>
      <c r="K7" s="29" t="b">
        <f t="shared" si="1"/>
        <v>1</v>
      </c>
      <c r="L7" s="29" t="b">
        <f t="shared" si="2"/>
        <v>1</v>
      </c>
      <c r="M7" s="30">
        <f t="shared" si="3"/>
        <v>0</v>
      </c>
      <c r="N7" s="19" t="s">
        <v>127</v>
      </c>
      <c r="O7" s="175">
        <v>2</v>
      </c>
      <c r="P7" s="175"/>
    </row>
    <row r="8" spans="2:16">
      <c r="B8" s="2" t="s">
        <v>128</v>
      </c>
      <c r="C8" s="188">
        <v>52</v>
      </c>
      <c r="D8" s="188"/>
      <c r="E8" s="188">
        <v>-12</v>
      </c>
      <c r="F8" s="188"/>
      <c r="G8" s="31">
        <f>'rachunek wyniku'!C29</f>
        <v>52</v>
      </c>
      <c r="H8" s="28" t="b">
        <f t="shared" si="4"/>
        <v>1</v>
      </c>
      <c r="I8" s="28"/>
      <c r="J8" s="28"/>
      <c r="K8" s="29" t="b">
        <f t="shared" si="1"/>
        <v>1</v>
      </c>
      <c r="L8" s="29" t="b">
        <f t="shared" si="2"/>
        <v>1</v>
      </c>
      <c r="M8" s="30">
        <f t="shared" si="3"/>
        <v>0</v>
      </c>
      <c r="N8" s="19" t="s">
        <v>128</v>
      </c>
      <c r="O8" s="175">
        <v>-12</v>
      </c>
      <c r="P8" s="175"/>
    </row>
    <row r="9" spans="2:16">
      <c r="B9" s="1" t="s">
        <v>129</v>
      </c>
      <c r="C9" s="188">
        <v>39</v>
      </c>
      <c r="D9" s="188"/>
      <c r="E9" s="188">
        <v>-15</v>
      </c>
      <c r="F9" s="188"/>
      <c r="G9" s="31">
        <f>'rachunek wyniku'!C31</f>
        <v>39</v>
      </c>
      <c r="H9" s="28" t="b">
        <f t="shared" si="4"/>
        <v>1</v>
      </c>
      <c r="I9" s="28"/>
      <c r="J9" s="28"/>
      <c r="K9" s="29" t="b">
        <f t="shared" si="1"/>
        <v>1</v>
      </c>
      <c r="L9" s="29" t="b">
        <f t="shared" si="2"/>
        <v>1</v>
      </c>
      <c r="M9" s="30">
        <f t="shared" si="3"/>
        <v>0</v>
      </c>
      <c r="N9" s="19" t="s">
        <v>129</v>
      </c>
      <c r="O9" s="176">
        <v>-15</v>
      </c>
      <c r="P9" s="176"/>
    </row>
    <row r="10" spans="2:16">
      <c r="B10" s="1" t="s">
        <v>130</v>
      </c>
      <c r="C10" s="190">
        <v>0</v>
      </c>
      <c r="D10" s="190"/>
      <c r="E10" s="190">
        <v>0</v>
      </c>
      <c r="F10" s="190"/>
      <c r="G10" s="31"/>
      <c r="H10" s="28"/>
      <c r="I10" s="28"/>
      <c r="J10" s="28"/>
      <c r="K10" s="29" t="b">
        <f t="shared" si="1"/>
        <v>1</v>
      </c>
      <c r="L10" s="29" t="b">
        <f t="shared" si="2"/>
        <v>1</v>
      </c>
      <c r="M10" s="30">
        <f t="shared" si="3"/>
        <v>0</v>
      </c>
      <c r="N10" s="19" t="s">
        <v>130</v>
      </c>
      <c r="O10" s="175">
        <v>0</v>
      </c>
      <c r="P10" s="175"/>
    </row>
    <row r="11" spans="2:16">
      <c r="B11" s="2" t="s">
        <v>131</v>
      </c>
      <c r="C11" s="190">
        <v>0</v>
      </c>
      <c r="D11" s="190"/>
      <c r="E11" s="190">
        <v>0</v>
      </c>
      <c r="F11" s="190"/>
      <c r="G11" s="31"/>
      <c r="H11" s="28"/>
      <c r="I11" s="28"/>
      <c r="J11" s="28"/>
      <c r="K11" s="29" t="b">
        <f t="shared" si="1"/>
        <v>1</v>
      </c>
      <c r="L11" s="29" t="b">
        <f t="shared" si="2"/>
        <v>1</v>
      </c>
      <c r="M11" s="30">
        <f t="shared" si="3"/>
        <v>0</v>
      </c>
      <c r="N11" s="19" t="s">
        <v>131</v>
      </c>
      <c r="O11" s="175">
        <v>0</v>
      </c>
      <c r="P11" s="175"/>
    </row>
    <row r="12" spans="2:16">
      <c r="B12" s="2" t="s">
        <v>132</v>
      </c>
      <c r="C12" s="190">
        <v>0</v>
      </c>
      <c r="D12" s="190"/>
      <c r="E12" s="190">
        <v>0</v>
      </c>
      <c r="F12" s="190"/>
      <c r="G12" s="31"/>
      <c r="H12" s="28"/>
      <c r="I12" s="28"/>
      <c r="J12" s="28"/>
      <c r="K12" s="29" t="b">
        <f t="shared" si="1"/>
        <v>1</v>
      </c>
      <c r="L12" s="29" t="b">
        <f t="shared" si="2"/>
        <v>1</v>
      </c>
      <c r="M12" s="30">
        <f t="shared" si="3"/>
        <v>0</v>
      </c>
      <c r="N12" s="19" t="s">
        <v>132</v>
      </c>
      <c r="O12" s="175">
        <v>0</v>
      </c>
      <c r="P12" s="175"/>
    </row>
    <row r="13" spans="2:16">
      <c r="B13" s="2" t="s">
        <v>133</v>
      </c>
      <c r="C13" s="190">
        <v>0</v>
      </c>
      <c r="D13" s="190"/>
      <c r="E13" s="190">
        <v>0</v>
      </c>
      <c r="F13" s="190"/>
      <c r="G13" s="31"/>
      <c r="H13" s="28"/>
      <c r="I13" s="28"/>
      <c r="J13" s="28"/>
      <c r="K13" s="29" t="b">
        <f t="shared" si="1"/>
        <v>1</v>
      </c>
      <c r="L13" s="29" t="b">
        <f t="shared" si="2"/>
        <v>1</v>
      </c>
      <c r="M13" s="30">
        <f t="shared" si="3"/>
        <v>0</v>
      </c>
      <c r="N13" s="19" t="s">
        <v>133</v>
      </c>
      <c r="O13" s="175">
        <v>0</v>
      </c>
      <c r="P13" s="175"/>
    </row>
    <row r="14" spans="2:16">
      <c r="B14" s="1" t="s">
        <v>134</v>
      </c>
      <c r="C14" s="188">
        <f>+C15+C16</f>
        <v>276</v>
      </c>
      <c r="D14" s="188"/>
      <c r="E14" s="189">
        <f>+E15+E16</f>
        <v>90</v>
      </c>
      <c r="F14" s="189"/>
      <c r="G14" s="31">
        <f>+G15+G16</f>
        <v>276</v>
      </c>
      <c r="H14" s="28" t="b">
        <f t="shared" ref="H14:H19" si="5">G14=C14</f>
        <v>1</v>
      </c>
      <c r="I14" s="28"/>
      <c r="J14" s="28"/>
      <c r="K14" s="29" t="b">
        <f t="shared" si="1"/>
        <v>1</v>
      </c>
      <c r="L14" s="29" t="b">
        <f>O14=E14</f>
        <v>1</v>
      </c>
      <c r="M14" s="30">
        <f t="shared" si="3"/>
        <v>0</v>
      </c>
      <c r="N14" s="19" t="s">
        <v>134</v>
      </c>
      <c r="O14" s="176">
        <v>90</v>
      </c>
      <c r="P14" s="176"/>
    </row>
    <row r="15" spans="2:16">
      <c r="B15" s="2" t="s">
        <v>135</v>
      </c>
      <c r="C15" s="188">
        <v>855</v>
      </c>
      <c r="D15" s="188"/>
      <c r="E15" s="189">
        <f>1+253</f>
        <v>254</v>
      </c>
      <c r="F15" s="189"/>
      <c r="G15" s="31">
        <f>bilans!C16-bilans!D16</f>
        <v>855</v>
      </c>
      <c r="H15" s="28" t="b">
        <f t="shared" si="5"/>
        <v>1</v>
      </c>
      <c r="I15" s="28"/>
      <c r="J15" s="28"/>
      <c r="K15" s="29" t="b">
        <f t="shared" si="1"/>
        <v>1</v>
      </c>
      <c r="L15" s="29" t="b">
        <f t="shared" si="2"/>
        <v>1</v>
      </c>
      <c r="M15" s="30">
        <f t="shared" si="3"/>
        <v>0</v>
      </c>
      <c r="N15" s="19" t="s">
        <v>135</v>
      </c>
      <c r="O15" s="176">
        <v>254</v>
      </c>
      <c r="P15" s="176"/>
    </row>
    <row r="16" spans="2:16">
      <c r="B16" s="2" t="s">
        <v>136</v>
      </c>
      <c r="C16" s="188">
        <v>-579</v>
      </c>
      <c r="D16" s="188"/>
      <c r="E16" s="188">
        <v>-164</v>
      </c>
      <c r="F16" s="188"/>
      <c r="G16" s="31">
        <f>bilans!C17-bilans!D17</f>
        <v>-579</v>
      </c>
      <c r="H16" s="28" t="b">
        <f t="shared" si="5"/>
        <v>1</v>
      </c>
      <c r="I16" s="28"/>
      <c r="J16" s="28"/>
      <c r="K16" s="29" t="b">
        <f t="shared" si="1"/>
        <v>1</v>
      </c>
      <c r="L16" s="29" t="b">
        <f t="shared" si="2"/>
        <v>1</v>
      </c>
      <c r="M16" s="30">
        <f t="shared" si="3"/>
        <v>0</v>
      </c>
      <c r="N16" s="19" t="s">
        <v>136</v>
      </c>
      <c r="O16" s="175">
        <v>-164</v>
      </c>
      <c r="P16" s="175"/>
    </row>
    <row r="17" spans="1:16">
      <c r="B17" s="1" t="s">
        <v>137</v>
      </c>
      <c r="C17" s="188">
        <v>315</v>
      </c>
      <c r="D17" s="188"/>
      <c r="E17" s="188">
        <f>+E9+E10+E14</f>
        <v>75</v>
      </c>
      <c r="F17" s="188"/>
      <c r="G17" s="31">
        <f>G9+G10+G14</f>
        <v>315</v>
      </c>
      <c r="H17" s="28" t="b">
        <f t="shared" si="5"/>
        <v>1</v>
      </c>
      <c r="I17" s="28"/>
      <c r="J17" s="28"/>
      <c r="K17" s="29" t="b">
        <f t="shared" si="1"/>
        <v>1</v>
      </c>
      <c r="L17" s="29" t="b">
        <f t="shared" si="2"/>
        <v>1</v>
      </c>
      <c r="M17" s="30">
        <f t="shared" si="3"/>
        <v>0</v>
      </c>
      <c r="N17" s="19" t="s">
        <v>137</v>
      </c>
      <c r="O17" s="176">
        <v>75</v>
      </c>
      <c r="P17" s="176"/>
    </row>
    <row r="18" spans="1:16">
      <c r="B18" s="1" t="s">
        <v>138</v>
      </c>
      <c r="C18" s="188">
        <v>531</v>
      </c>
      <c r="D18" s="188"/>
      <c r="E18" s="188">
        <v>216</v>
      </c>
      <c r="F18" s="188"/>
      <c r="G18" s="31">
        <f>bilans!C14</f>
        <v>531</v>
      </c>
      <c r="H18" s="28" t="b">
        <f t="shared" si="5"/>
        <v>1</v>
      </c>
      <c r="I18" s="28"/>
      <c r="J18" s="28"/>
      <c r="K18" s="29" t="b">
        <f t="shared" si="1"/>
        <v>1</v>
      </c>
      <c r="L18" s="29" t="b">
        <f t="shared" si="2"/>
        <v>1</v>
      </c>
      <c r="M18" s="30">
        <f t="shared" si="3"/>
        <v>0</v>
      </c>
      <c r="N18" s="19" t="s">
        <v>138</v>
      </c>
      <c r="O18" s="175">
        <v>216</v>
      </c>
      <c r="P18" s="175"/>
    </row>
    <row r="19" spans="1:16">
      <c r="B19" s="1" t="s">
        <v>139</v>
      </c>
      <c r="C19" s="188" t="e">
        <f>#REF!</f>
        <v>#REF!</v>
      </c>
      <c r="D19" s="188"/>
      <c r="E19" s="188">
        <v>213</v>
      </c>
      <c r="F19" s="188"/>
      <c r="G19" s="80" t="e">
        <f>#REF!</f>
        <v>#REF!</v>
      </c>
      <c r="H19" s="28" t="e">
        <f t="shared" si="5"/>
        <v>#REF!</v>
      </c>
      <c r="I19" s="28"/>
      <c r="J19" s="28"/>
      <c r="K19" s="29" t="b">
        <f t="shared" si="1"/>
        <v>1</v>
      </c>
      <c r="L19" s="29" t="b">
        <f>O19=E19</f>
        <v>1</v>
      </c>
      <c r="M19" s="30">
        <f t="shared" si="3"/>
        <v>0</v>
      </c>
      <c r="N19" s="19" t="s">
        <v>139</v>
      </c>
      <c r="O19" s="175">
        <v>213</v>
      </c>
      <c r="P19" s="175"/>
    </row>
    <row r="20" spans="1:16">
      <c r="B20" s="3" t="s">
        <v>109</v>
      </c>
      <c r="C20" s="205">
        <f>C21</f>
        <v>2474.8359999999998</v>
      </c>
      <c r="D20" s="206"/>
      <c r="E20" s="205">
        <f>E21</f>
        <v>884.7</v>
      </c>
      <c r="F20" s="206"/>
      <c r="G20" s="31"/>
      <c r="H20" s="32"/>
      <c r="I20" s="32"/>
      <c r="J20" s="32"/>
      <c r="K20" s="29" t="b">
        <f t="shared" si="1"/>
        <v>1</v>
      </c>
      <c r="L20" s="29" t="b">
        <f t="shared" ref="L20:L83" si="6">O20=E20</f>
        <v>1</v>
      </c>
      <c r="M20" s="30">
        <f t="shared" si="3"/>
        <v>0</v>
      </c>
      <c r="N20" s="18" t="s">
        <v>109</v>
      </c>
      <c r="O20" s="177">
        <f>O21</f>
        <v>884.7</v>
      </c>
      <c r="P20" s="178"/>
    </row>
    <row r="21" spans="1:16">
      <c r="B21" s="1" t="s">
        <v>110</v>
      </c>
      <c r="C21" s="199">
        <f>+C25+C32+C36+C40</f>
        <v>2474.8359999999998</v>
      </c>
      <c r="D21" s="199"/>
      <c r="E21" s="199">
        <f>+E25+E32+E36+E40</f>
        <v>884.7</v>
      </c>
      <c r="F21" s="199"/>
      <c r="G21" s="31"/>
      <c r="H21" s="32"/>
      <c r="I21" s="32"/>
      <c r="J21" s="32"/>
      <c r="K21" s="29" t="b">
        <f t="shared" si="1"/>
        <v>1</v>
      </c>
      <c r="L21" s="29" t="b">
        <f t="shared" si="6"/>
        <v>1</v>
      </c>
      <c r="M21" s="30">
        <f t="shared" si="3"/>
        <v>0</v>
      </c>
      <c r="N21" s="19" t="s">
        <v>110</v>
      </c>
      <c r="O21" s="162">
        <f>O25</f>
        <v>884.7</v>
      </c>
      <c r="P21" s="162"/>
    </row>
    <row r="22" spans="1:16">
      <c r="B22" s="2" t="s">
        <v>24</v>
      </c>
      <c r="C22" s="199"/>
      <c r="D22" s="199"/>
      <c r="E22" s="199"/>
      <c r="F22" s="199"/>
      <c r="G22" s="31"/>
      <c r="H22" s="32"/>
      <c r="I22" s="32"/>
      <c r="J22" s="32"/>
      <c r="K22" s="29" t="b">
        <f t="shared" si="1"/>
        <v>1</v>
      </c>
      <c r="L22" s="29" t="b">
        <f t="shared" si="6"/>
        <v>1</v>
      </c>
      <c r="M22" s="30">
        <f t="shared" si="3"/>
        <v>0</v>
      </c>
      <c r="N22" s="36" t="str">
        <f>+B22</f>
        <v>Kategoria A</v>
      </c>
      <c r="O22" s="166"/>
      <c r="P22" s="167"/>
    </row>
    <row r="23" spans="1:16">
      <c r="B23" s="5" t="s">
        <v>111</v>
      </c>
      <c r="C23" s="198">
        <v>7453.3469999999998</v>
      </c>
      <c r="D23" s="198"/>
      <c r="E23" s="198">
        <v>2425.194</v>
      </c>
      <c r="F23" s="198"/>
      <c r="G23" s="33">
        <f>C43-E43-C23</f>
        <v>0</v>
      </c>
      <c r="H23" s="34"/>
      <c r="I23" s="34"/>
      <c r="J23" s="35"/>
      <c r="K23" s="29" t="b">
        <f t="shared" si="1"/>
        <v>1</v>
      </c>
      <c r="L23" s="29" t="b">
        <f t="shared" si="6"/>
        <v>1</v>
      </c>
      <c r="M23" s="30">
        <f t="shared" si="3"/>
        <v>0</v>
      </c>
      <c r="N23" s="19" t="s">
        <v>111</v>
      </c>
      <c r="O23" s="163">
        <v>2425.194</v>
      </c>
      <c r="P23" s="163"/>
    </row>
    <row r="24" spans="1:16">
      <c r="B24" s="5" t="s">
        <v>112</v>
      </c>
      <c r="C24" s="198">
        <v>5578.1149999999998</v>
      </c>
      <c r="D24" s="198"/>
      <c r="E24" s="198">
        <v>1540.4939999999999</v>
      </c>
      <c r="F24" s="198"/>
      <c r="G24" s="33">
        <f t="shared" ref="G24:G28" si="7">C44-E44-C24</f>
        <v>0</v>
      </c>
      <c r="H24" s="34"/>
      <c r="I24" s="34"/>
      <c r="J24" s="35"/>
      <c r="K24" s="29" t="b">
        <f t="shared" si="1"/>
        <v>1</v>
      </c>
      <c r="L24" s="29" t="b">
        <f t="shared" si="6"/>
        <v>1</v>
      </c>
      <c r="M24" s="30">
        <f t="shared" si="3"/>
        <v>0</v>
      </c>
      <c r="N24" s="19" t="s">
        <v>112</v>
      </c>
      <c r="O24" s="163">
        <v>1540.4939999999999</v>
      </c>
      <c r="P24" s="163"/>
    </row>
    <row r="25" spans="1:16">
      <c r="B25" s="5" t="s">
        <v>113</v>
      </c>
      <c r="C25" s="198">
        <v>1875.232</v>
      </c>
      <c r="D25" s="198"/>
      <c r="E25" s="198">
        <v>884.7</v>
      </c>
      <c r="F25" s="198"/>
      <c r="G25" s="33">
        <f t="shared" si="7"/>
        <v>0</v>
      </c>
      <c r="H25" s="35"/>
      <c r="I25" s="35"/>
      <c r="J25" s="35"/>
      <c r="K25" s="29" t="b">
        <f t="shared" si="1"/>
        <v>1</v>
      </c>
      <c r="L25" s="29" t="b">
        <f t="shared" si="6"/>
        <v>1</v>
      </c>
      <c r="M25" s="30">
        <f t="shared" si="3"/>
        <v>0</v>
      </c>
      <c r="N25" s="19" t="s">
        <v>113</v>
      </c>
      <c r="O25" s="163">
        <v>884.7</v>
      </c>
      <c r="P25" s="163"/>
    </row>
    <row r="26" spans="1:16" s="67" customFormat="1" hidden="1" outlineLevel="1">
      <c r="A26" s="67" t="s">
        <v>157</v>
      </c>
      <c r="B26" s="64" t="s">
        <v>114</v>
      </c>
      <c r="C26" s="200"/>
      <c r="D26" s="200"/>
      <c r="E26" s="200"/>
      <c r="F26" s="200"/>
      <c r="G26" s="33">
        <f>C46-E46-C26</f>
        <v>0</v>
      </c>
      <c r="H26" s="65"/>
      <c r="I26" s="65"/>
      <c r="J26" s="65"/>
      <c r="K26" s="66" t="b">
        <f t="shared" si="1"/>
        <v>1</v>
      </c>
      <c r="L26" s="29" t="b">
        <f t="shared" si="6"/>
        <v>1</v>
      </c>
      <c r="M26" s="30">
        <f t="shared" si="3"/>
        <v>0</v>
      </c>
      <c r="N26" s="64" t="s">
        <v>114</v>
      </c>
      <c r="O26" s="142">
        <v>0</v>
      </c>
      <c r="P26" s="142"/>
    </row>
    <row r="27" spans="1:16" s="67" customFormat="1" hidden="1" outlineLevel="1">
      <c r="A27" s="67" t="s">
        <v>157</v>
      </c>
      <c r="B27" s="68" t="s">
        <v>111</v>
      </c>
      <c r="C27" s="202">
        <f t="shared" ref="C27:C28" si="8">14.852-14.852</f>
        <v>0</v>
      </c>
      <c r="D27" s="202"/>
      <c r="E27" s="202">
        <f t="shared" ref="E27:E28" si="9">14.852-14.852</f>
        <v>0</v>
      </c>
      <c r="F27" s="202"/>
      <c r="G27" s="33">
        <f t="shared" si="7"/>
        <v>0</v>
      </c>
      <c r="H27" s="65"/>
      <c r="I27" s="65"/>
      <c r="J27" s="65"/>
      <c r="K27" s="66" t="b">
        <f t="shared" si="1"/>
        <v>1</v>
      </c>
      <c r="L27" s="29" t="b">
        <f t="shared" si="6"/>
        <v>1</v>
      </c>
      <c r="M27" s="30">
        <f t="shared" si="3"/>
        <v>0</v>
      </c>
      <c r="N27" s="68" t="s">
        <v>111</v>
      </c>
      <c r="O27" s="143">
        <v>0</v>
      </c>
      <c r="P27" s="143"/>
    </row>
    <row r="28" spans="1:16" s="67" customFormat="1" hidden="1" outlineLevel="1">
      <c r="A28" s="67" t="s">
        <v>157</v>
      </c>
      <c r="B28" s="68" t="s">
        <v>112</v>
      </c>
      <c r="C28" s="202">
        <f t="shared" si="8"/>
        <v>0</v>
      </c>
      <c r="D28" s="202"/>
      <c r="E28" s="202">
        <f t="shared" si="9"/>
        <v>0</v>
      </c>
      <c r="F28" s="202"/>
      <c r="G28" s="33">
        <f t="shared" si="7"/>
        <v>0</v>
      </c>
      <c r="H28" s="65"/>
      <c r="I28" s="65"/>
      <c r="J28" s="65"/>
      <c r="K28" s="66" t="b">
        <f t="shared" si="1"/>
        <v>1</v>
      </c>
      <c r="L28" s="29" t="b">
        <f t="shared" si="6"/>
        <v>1</v>
      </c>
      <c r="M28" s="30">
        <f t="shared" si="3"/>
        <v>0</v>
      </c>
      <c r="N28" s="68" t="s">
        <v>112</v>
      </c>
      <c r="O28" s="143">
        <v>0</v>
      </c>
      <c r="P28" s="143"/>
    </row>
    <row r="29" spans="1:16" collapsed="1">
      <c r="B29" s="2" t="s">
        <v>25</v>
      </c>
      <c r="C29" s="199"/>
      <c r="D29" s="199"/>
      <c r="E29" s="199"/>
      <c r="F29" s="199"/>
      <c r="G29" s="33">
        <f>C46-E46-C29</f>
        <v>0</v>
      </c>
      <c r="H29" s="35"/>
      <c r="I29" s="35"/>
      <c r="J29" s="35"/>
      <c r="K29" s="29" t="b">
        <f t="shared" si="1"/>
        <v>1</v>
      </c>
      <c r="L29" s="29" t="b">
        <f t="shared" si="6"/>
        <v>1</v>
      </c>
      <c r="M29" s="30">
        <f t="shared" si="3"/>
        <v>0</v>
      </c>
      <c r="N29" s="59" t="s">
        <v>25</v>
      </c>
      <c r="O29" s="144">
        <v>0</v>
      </c>
      <c r="P29" s="144"/>
    </row>
    <row r="30" spans="1:16">
      <c r="B30" s="5" t="s">
        <v>111</v>
      </c>
      <c r="C30" s="198">
        <v>20.547000000000001</v>
      </c>
      <c r="D30" s="198"/>
      <c r="E30" s="198">
        <v>0</v>
      </c>
      <c r="F30" s="198"/>
      <c r="G30" s="33">
        <f>C50-E50-C30</f>
        <v>0</v>
      </c>
      <c r="H30" s="35"/>
      <c r="I30" s="35"/>
      <c r="J30" s="35"/>
      <c r="K30" s="29" t="b">
        <f t="shared" si="1"/>
        <v>1</v>
      </c>
      <c r="L30" s="29" t="b">
        <f t="shared" si="6"/>
        <v>1</v>
      </c>
      <c r="M30" s="30">
        <f t="shared" si="3"/>
        <v>0</v>
      </c>
      <c r="N30" s="60" t="s">
        <v>111</v>
      </c>
      <c r="O30" s="145">
        <v>0</v>
      </c>
      <c r="P30" s="145"/>
    </row>
    <row r="31" spans="1:16">
      <c r="B31" s="5" t="s">
        <v>112</v>
      </c>
      <c r="C31" s="198">
        <v>0</v>
      </c>
      <c r="D31" s="198"/>
      <c r="E31" s="198">
        <v>0</v>
      </c>
      <c r="F31" s="198"/>
      <c r="G31" s="33">
        <f t="shared" ref="G31:G32" si="10">C51-E51-C31</f>
        <v>0</v>
      </c>
      <c r="H31" s="35"/>
      <c r="I31" s="35"/>
      <c r="J31" s="35"/>
      <c r="K31" s="29" t="b">
        <f t="shared" si="1"/>
        <v>1</v>
      </c>
      <c r="L31" s="29" t="b">
        <f t="shared" si="6"/>
        <v>1</v>
      </c>
      <c r="M31" s="30">
        <f t="shared" si="3"/>
        <v>0</v>
      </c>
      <c r="N31" s="60" t="s">
        <v>112</v>
      </c>
      <c r="O31" s="145">
        <v>0</v>
      </c>
      <c r="P31" s="145"/>
    </row>
    <row r="32" spans="1:16">
      <c r="B32" s="5" t="s">
        <v>113</v>
      </c>
      <c r="C32" s="198">
        <v>20.547000000000001</v>
      </c>
      <c r="D32" s="198"/>
      <c r="E32" s="198">
        <v>0</v>
      </c>
      <c r="F32" s="198"/>
      <c r="G32" s="33">
        <f t="shared" si="10"/>
        <v>0</v>
      </c>
      <c r="H32" s="35"/>
      <c r="I32" s="35"/>
      <c r="J32" s="35"/>
      <c r="K32" s="29" t="b">
        <f t="shared" si="1"/>
        <v>1</v>
      </c>
      <c r="L32" s="29" t="b">
        <f t="shared" si="6"/>
        <v>1</v>
      </c>
      <c r="M32" s="30">
        <f t="shared" si="3"/>
        <v>0</v>
      </c>
      <c r="N32" s="60" t="s">
        <v>113</v>
      </c>
      <c r="O32" s="145">
        <v>0</v>
      </c>
      <c r="P32" s="145"/>
    </row>
    <row r="33" spans="1:16">
      <c r="B33" s="2" t="s">
        <v>26</v>
      </c>
      <c r="C33" s="199"/>
      <c r="D33" s="199"/>
      <c r="E33" s="199"/>
      <c r="F33" s="199"/>
      <c r="G33" s="33"/>
      <c r="H33" s="35"/>
      <c r="I33" s="35"/>
      <c r="J33" s="35"/>
      <c r="K33" s="29" t="b">
        <f t="shared" si="1"/>
        <v>1</v>
      </c>
      <c r="L33" s="29" t="b">
        <f t="shared" si="6"/>
        <v>1</v>
      </c>
      <c r="M33" s="30">
        <f t="shared" si="3"/>
        <v>0</v>
      </c>
      <c r="N33" s="59" t="s">
        <v>26</v>
      </c>
      <c r="O33" s="144">
        <v>0</v>
      </c>
      <c r="P33" s="144"/>
    </row>
    <row r="34" spans="1:16">
      <c r="B34" s="5" t="s">
        <v>111</v>
      </c>
      <c r="C34" s="198">
        <v>551.99599999999998</v>
      </c>
      <c r="D34" s="198"/>
      <c r="E34" s="198">
        <v>0</v>
      </c>
      <c r="F34" s="198"/>
      <c r="G34" s="33">
        <f>C54-E54-C34</f>
        <v>0</v>
      </c>
      <c r="H34" s="35"/>
      <c r="I34" s="35"/>
      <c r="J34" s="35"/>
      <c r="K34" s="29" t="b">
        <f t="shared" si="1"/>
        <v>1</v>
      </c>
      <c r="L34" s="29" t="b">
        <f t="shared" si="6"/>
        <v>1</v>
      </c>
      <c r="M34" s="30">
        <f t="shared" si="3"/>
        <v>0</v>
      </c>
      <c r="N34" s="60" t="s">
        <v>111</v>
      </c>
      <c r="O34" s="145">
        <v>0</v>
      </c>
      <c r="P34" s="145"/>
    </row>
    <row r="35" spans="1:16">
      <c r="B35" s="5" t="s">
        <v>112</v>
      </c>
      <c r="C35" s="198">
        <v>2.351</v>
      </c>
      <c r="D35" s="198"/>
      <c r="E35" s="198">
        <v>0</v>
      </c>
      <c r="F35" s="198"/>
      <c r="G35" s="33">
        <f t="shared" ref="G35:G36" si="11">C55-E55-C35</f>
        <v>0</v>
      </c>
      <c r="H35" s="35"/>
      <c r="I35" s="35"/>
      <c r="J35" s="35"/>
      <c r="K35" s="29" t="b">
        <f t="shared" si="1"/>
        <v>1</v>
      </c>
      <c r="L35" s="29" t="b">
        <f t="shared" si="6"/>
        <v>1</v>
      </c>
      <c r="M35" s="30">
        <f t="shared" si="3"/>
        <v>0</v>
      </c>
      <c r="N35" s="60" t="s">
        <v>112</v>
      </c>
      <c r="O35" s="145">
        <v>0</v>
      </c>
      <c r="P35" s="145"/>
    </row>
    <row r="36" spans="1:16">
      <c r="B36" s="5" t="s">
        <v>113</v>
      </c>
      <c r="C36" s="198">
        <v>549.64499999999998</v>
      </c>
      <c r="D36" s="198"/>
      <c r="E36" s="198">
        <v>0</v>
      </c>
      <c r="F36" s="198"/>
      <c r="G36" s="33">
        <f t="shared" si="11"/>
        <v>0</v>
      </c>
      <c r="H36" s="35"/>
      <c r="I36" s="35"/>
      <c r="J36" s="35"/>
      <c r="K36" s="29" t="b">
        <f t="shared" si="1"/>
        <v>1</v>
      </c>
      <c r="L36" s="29" t="b">
        <f t="shared" si="6"/>
        <v>1</v>
      </c>
      <c r="M36" s="30">
        <f t="shared" si="3"/>
        <v>0</v>
      </c>
      <c r="N36" s="60" t="s">
        <v>113</v>
      </c>
      <c r="O36" s="145">
        <v>0</v>
      </c>
      <c r="P36" s="145"/>
    </row>
    <row r="37" spans="1:16">
      <c r="B37" s="2" t="s">
        <v>27</v>
      </c>
      <c r="C37" s="199"/>
      <c r="D37" s="199"/>
      <c r="E37" s="199"/>
      <c r="F37" s="199"/>
      <c r="G37" s="33"/>
      <c r="H37" s="35"/>
      <c r="I37" s="35"/>
      <c r="J37" s="35"/>
      <c r="K37" s="29" t="b">
        <f t="shared" si="1"/>
        <v>1</v>
      </c>
      <c r="L37" s="29" t="b">
        <f t="shared" si="6"/>
        <v>1</v>
      </c>
      <c r="M37" s="30">
        <f t="shared" si="3"/>
        <v>0</v>
      </c>
      <c r="N37" s="59" t="s">
        <v>27</v>
      </c>
      <c r="O37" s="144">
        <v>0</v>
      </c>
      <c r="P37" s="144"/>
    </row>
    <row r="38" spans="1:16">
      <c r="B38" s="5" t="s">
        <v>111</v>
      </c>
      <c r="C38" s="198">
        <v>29.411999999999999</v>
      </c>
      <c r="D38" s="198"/>
      <c r="E38" s="198">
        <v>0</v>
      </c>
      <c r="F38" s="198"/>
      <c r="G38" s="33">
        <f>C58-E58-C38</f>
        <v>0</v>
      </c>
      <c r="H38" s="35"/>
      <c r="I38" s="35"/>
      <c r="J38" s="35"/>
      <c r="K38" s="29" t="b">
        <f t="shared" si="1"/>
        <v>1</v>
      </c>
      <c r="L38" s="29" t="b">
        <f t="shared" si="6"/>
        <v>1</v>
      </c>
      <c r="M38" s="30">
        <f t="shared" si="3"/>
        <v>0</v>
      </c>
      <c r="N38" s="60" t="s">
        <v>111</v>
      </c>
      <c r="O38" s="145">
        <v>0</v>
      </c>
      <c r="P38" s="145"/>
    </row>
    <row r="39" spans="1:16">
      <c r="B39" s="5" t="s">
        <v>112</v>
      </c>
      <c r="C39" s="198">
        <v>0</v>
      </c>
      <c r="D39" s="198"/>
      <c r="E39" s="198">
        <v>0</v>
      </c>
      <c r="F39" s="198"/>
      <c r="G39" s="33">
        <f>C59-E59-C39</f>
        <v>0</v>
      </c>
      <c r="H39" s="32"/>
      <c r="I39" s="32"/>
      <c r="J39" s="32"/>
      <c r="K39" s="29" t="b">
        <f t="shared" si="1"/>
        <v>1</v>
      </c>
      <c r="L39" s="29" t="b">
        <f>O39=E39</f>
        <v>1</v>
      </c>
      <c r="M39" s="30">
        <f t="shared" si="3"/>
        <v>0</v>
      </c>
      <c r="N39" s="60" t="s">
        <v>112</v>
      </c>
      <c r="O39" s="145">
        <v>0</v>
      </c>
      <c r="P39" s="145"/>
    </row>
    <row r="40" spans="1:16">
      <c r="B40" s="5" t="s">
        <v>113</v>
      </c>
      <c r="C40" s="198">
        <v>29.411999999999999</v>
      </c>
      <c r="D40" s="198"/>
      <c r="E40" s="198">
        <v>0</v>
      </c>
      <c r="F40" s="198"/>
      <c r="G40" s="33">
        <f t="shared" ref="G40" si="12">C60-E60-C40</f>
        <v>0</v>
      </c>
      <c r="H40" s="35"/>
      <c r="I40" s="35"/>
      <c r="J40" s="35"/>
      <c r="K40" s="29" t="b">
        <f t="shared" si="1"/>
        <v>1</v>
      </c>
      <c r="L40" s="29" t="b">
        <f t="shared" si="6"/>
        <v>1</v>
      </c>
      <c r="M40" s="30">
        <f t="shared" si="3"/>
        <v>0</v>
      </c>
      <c r="N40" s="60" t="s">
        <v>113</v>
      </c>
      <c r="O40" s="145">
        <v>0</v>
      </c>
      <c r="P40" s="145"/>
    </row>
    <row r="41" spans="1:16">
      <c r="B41" s="1" t="s">
        <v>115</v>
      </c>
      <c r="C41" s="199"/>
      <c r="D41" s="199"/>
      <c r="E41" s="199">
        <f>+E45+E48+E52+E56+E61</f>
        <v>2250.6460000000002</v>
      </c>
      <c r="F41" s="199"/>
      <c r="G41" s="31"/>
      <c r="H41" s="35"/>
      <c r="I41" s="35"/>
      <c r="J41" s="35"/>
      <c r="K41" s="29" t="b">
        <f t="shared" si="1"/>
        <v>1</v>
      </c>
      <c r="L41" s="29" t="b">
        <f>O41=E41</f>
        <v>1</v>
      </c>
      <c r="M41" s="30">
        <f t="shared" si="3"/>
        <v>0</v>
      </c>
      <c r="N41" s="19" t="s">
        <v>115</v>
      </c>
      <c r="O41" s="162">
        <f t="shared" ref="O41" si="13">O45</f>
        <v>2250.6460000000002</v>
      </c>
      <c r="P41" s="162"/>
    </row>
    <row r="42" spans="1:16">
      <c r="B42" s="2" t="s">
        <v>24</v>
      </c>
      <c r="C42" s="199"/>
      <c r="D42" s="199"/>
      <c r="E42" s="199"/>
      <c r="F42" s="199"/>
      <c r="G42" s="31"/>
      <c r="H42" s="32"/>
      <c r="I42" s="32"/>
      <c r="J42" s="32"/>
      <c r="K42" s="29" t="b">
        <f t="shared" si="1"/>
        <v>1</v>
      </c>
      <c r="L42" s="29" t="b">
        <f t="shared" si="6"/>
        <v>1</v>
      </c>
      <c r="M42" s="30">
        <f t="shared" si="3"/>
        <v>0</v>
      </c>
      <c r="N42" s="36" t="str">
        <f>+B42</f>
        <v>Kategoria A</v>
      </c>
      <c r="O42" s="168"/>
      <c r="P42" s="168"/>
    </row>
    <row r="43" spans="1:16">
      <c r="B43" s="5" t="s">
        <v>111</v>
      </c>
      <c r="C43" s="198">
        <v>11760.749</v>
      </c>
      <c r="D43" s="198"/>
      <c r="E43" s="198">
        <v>4307.402</v>
      </c>
      <c r="F43" s="198"/>
      <c r="G43" s="31"/>
      <c r="H43" s="32"/>
      <c r="I43" s="32"/>
      <c r="J43" s="32"/>
      <c r="K43" s="29" t="b">
        <f t="shared" si="1"/>
        <v>1</v>
      </c>
      <c r="L43" s="29" t="b">
        <f t="shared" si="6"/>
        <v>1</v>
      </c>
      <c r="M43" s="30">
        <f t="shared" si="3"/>
        <v>0</v>
      </c>
      <c r="N43" s="19" t="s">
        <v>111</v>
      </c>
      <c r="O43" s="163">
        <v>4307.402</v>
      </c>
      <c r="P43" s="163"/>
    </row>
    <row r="44" spans="1:16">
      <c r="B44" s="5" t="s">
        <v>112</v>
      </c>
      <c r="C44" s="198">
        <v>7634.8710000000001</v>
      </c>
      <c r="D44" s="198"/>
      <c r="E44" s="198">
        <v>2056.7559999999999</v>
      </c>
      <c r="F44" s="198"/>
      <c r="G44" s="31"/>
      <c r="H44" s="32"/>
      <c r="I44" s="32"/>
      <c r="J44" s="32"/>
      <c r="K44" s="29" t="b">
        <f t="shared" si="1"/>
        <v>1</v>
      </c>
      <c r="L44" s="29" t="b">
        <f t="shared" si="6"/>
        <v>1</v>
      </c>
      <c r="M44" s="30">
        <f t="shared" si="3"/>
        <v>0</v>
      </c>
      <c r="N44" s="19" t="s">
        <v>112</v>
      </c>
      <c r="O44" s="163">
        <v>2056.7559999999999</v>
      </c>
      <c r="P44" s="163"/>
    </row>
    <row r="45" spans="1:16">
      <c r="B45" s="5" t="s">
        <v>113</v>
      </c>
      <c r="C45" s="198">
        <v>4125.8779999999997</v>
      </c>
      <c r="D45" s="198"/>
      <c r="E45" s="198">
        <v>2250.6460000000002</v>
      </c>
      <c r="F45" s="198"/>
      <c r="G45" s="30">
        <f>bilans!C25</f>
        <v>4125.8779999999997</v>
      </c>
      <c r="H45" s="32" t="b">
        <f>G45=C45</f>
        <v>1</v>
      </c>
      <c r="I45" s="32"/>
      <c r="J45" s="32"/>
      <c r="K45" s="29" t="b">
        <f t="shared" si="1"/>
        <v>1</v>
      </c>
      <c r="L45" s="29" t="b">
        <f t="shared" si="6"/>
        <v>1</v>
      </c>
      <c r="M45" s="30">
        <f t="shared" si="3"/>
        <v>0</v>
      </c>
      <c r="N45" s="19" t="s">
        <v>113</v>
      </c>
      <c r="O45" s="163">
        <v>2250.6460000000002</v>
      </c>
      <c r="P45" s="163"/>
    </row>
    <row r="46" spans="1:16" s="67" customFormat="1" hidden="1" outlineLevel="1">
      <c r="A46" s="67" t="s">
        <v>157</v>
      </c>
      <c r="B46" s="64" t="s">
        <v>114</v>
      </c>
      <c r="C46" s="200"/>
      <c r="D46" s="200"/>
      <c r="E46" s="200"/>
      <c r="F46" s="200"/>
      <c r="G46" s="30"/>
      <c r="H46" s="69"/>
      <c r="I46" s="69"/>
      <c r="J46" s="69"/>
      <c r="K46" s="66" t="b">
        <f t="shared" si="1"/>
        <v>1</v>
      </c>
      <c r="L46" s="66" t="b">
        <f t="shared" si="6"/>
        <v>1</v>
      </c>
      <c r="M46" s="30">
        <f t="shared" si="3"/>
        <v>0</v>
      </c>
      <c r="N46" s="64" t="s">
        <v>114</v>
      </c>
      <c r="O46" s="142">
        <v>0</v>
      </c>
      <c r="P46" s="142"/>
    </row>
    <row r="47" spans="1:16" s="67" customFormat="1" hidden="1" outlineLevel="1">
      <c r="A47" s="67" t="s">
        <v>157</v>
      </c>
      <c r="B47" s="68" t="s">
        <v>111</v>
      </c>
      <c r="C47" s="201">
        <f>14.852-14.852</f>
        <v>0</v>
      </c>
      <c r="D47" s="201"/>
      <c r="E47" s="201">
        <f>14.852-14.852</f>
        <v>0</v>
      </c>
      <c r="F47" s="201"/>
      <c r="G47" s="30"/>
      <c r="H47" s="69"/>
      <c r="I47" s="69"/>
      <c r="J47" s="69"/>
      <c r="K47" s="66" t="b">
        <f t="shared" si="1"/>
        <v>1</v>
      </c>
      <c r="L47" s="66" t="b">
        <f t="shared" si="6"/>
        <v>1</v>
      </c>
      <c r="M47" s="30">
        <f t="shared" si="3"/>
        <v>0</v>
      </c>
      <c r="N47" s="68" t="s">
        <v>111</v>
      </c>
      <c r="O47" s="143">
        <v>0</v>
      </c>
      <c r="P47" s="143"/>
    </row>
    <row r="48" spans="1:16" s="67" customFormat="1" hidden="1" outlineLevel="1">
      <c r="A48" s="67" t="s">
        <v>157</v>
      </c>
      <c r="B48" s="68" t="s">
        <v>112</v>
      </c>
      <c r="C48" s="201">
        <f>14.852-14.852</f>
        <v>0</v>
      </c>
      <c r="D48" s="201"/>
      <c r="E48" s="201">
        <f>14.852-14.852</f>
        <v>0</v>
      </c>
      <c r="F48" s="201"/>
      <c r="G48" s="30"/>
      <c r="H48" s="69"/>
      <c r="I48" s="69"/>
      <c r="J48" s="69"/>
      <c r="K48" s="66" t="b">
        <f t="shared" si="1"/>
        <v>1</v>
      </c>
      <c r="L48" s="66" t="b">
        <f t="shared" si="6"/>
        <v>1</v>
      </c>
      <c r="M48" s="30">
        <f t="shared" si="3"/>
        <v>0</v>
      </c>
      <c r="N48" s="68" t="s">
        <v>112</v>
      </c>
      <c r="O48" s="143">
        <v>0</v>
      </c>
      <c r="P48" s="143"/>
    </row>
    <row r="49" spans="2:21" collapsed="1">
      <c r="B49" s="2" t="s">
        <v>25</v>
      </c>
      <c r="C49" s="199"/>
      <c r="D49" s="199"/>
      <c r="E49" s="199"/>
      <c r="F49" s="199"/>
      <c r="G49" s="30"/>
      <c r="H49" s="32"/>
      <c r="I49" s="32"/>
      <c r="J49" s="32"/>
      <c r="K49" s="29" t="b">
        <f t="shared" si="1"/>
        <v>1</v>
      </c>
      <c r="L49" s="29" t="b">
        <f t="shared" si="6"/>
        <v>1</v>
      </c>
      <c r="M49" s="30">
        <f t="shared" si="3"/>
        <v>0</v>
      </c>
      <c r="N49" s="59" t="s">
        <v>25</v>
      </c>
      <c r="O49" s="144">
        <v>0</v>
      </c>
      <c r="P49" s="144"/>
    </row>
    <row r="50" spans="2:21">
      <c r="B50" s="5" t="s">
        <v>111</v>
      </c>
      <c r="C50" s="198">
        <v>20.547000000000001</v>
      </c>
      <c r="D50" s="198"/>
      <c r="E50" s="198">
        <v>0</v>
      </c>
      <c r="F50" s="198"/>
      <c r="G50" s="30"/>
      <c r="H50" s="32"/>
      <c r="I50" s="32"/>
      <c r="J50" s="32"/>
      <c r="K50" s="29" t="b">
        <f t="shared" si="1"/>
        <v>1</v>
      </c>
      <c r="L50" s="29" t="b">
        <f t="shared" si="6"/>
        <v>1</v>
      </c>
      <c r="M50" s="30">
        <f t="shared" si="3"/>
        <v>0</v>
      </c>
      <c r="N50" s="60" t="s">
        <v>111</v>
      </c>
      <c r="O50" s="145">
        <v>0</v>
      </c>
      <c r="P50" s="145"/>
    </row>
    <row r="51" spans="2:21">
      <c r="B51" s="5" t="s">
        <v>112</v>
      </c>
      <c r="C51" s="198">
        <v>0</v>
      </c>
      <c r="D51" s="198"/>
      <c r="E51" s="198">
        <v>0</v>
      </c>
      <c r="F51" s="198"/>
      <c r="G51" s="30"/>
      <c r="H51" s="32"/>
      <c r="I51" s="32"/>
      <c r="J51" s="32"/>
      <c r="K51" s="29" t="b">
        <f t="shared" si="1"/>
        <v>1</v>
      </c>
      <c r="L51" s="29" t="b">
        <f t="shared" si="6"/>
        <v>1</v>
      </c>
      <c r="M51" s="30">
        <f t="shared" si="3"/>
        <v>0</v>
      </c>
      <c r="N51" s="60" t="s">
        <v>112</v>
      </c>
      <c r="O51" s="145">
        <v>0</v>
      </c>
      <c r="P51" s="145"/>
    </row>
    <row r="52" spans="2:21">
      <c r="B52" s="5" t="s">
        <v>113</v>
      </c>
      <c r="C52" s="198">
        <v>20.547000000000001</v>
      </c>
      <c r="D52" s="198"/>
      <c r="E52" s="198">
        <v>0</v>
      </c>
      <c r="F52" s="198"/>
      <c r="G52" s="30">
        <f>bilans!C26</f>
        <v>20.547000000000001</v>
      </c>
      <c r="H52" s="32" t="b">
        <f>G52=C52</f>
        <v>1</v>
      </c>
      <c r="I52" s="32"/>
      <c r="J52" s="32"/>
      <c r="K52" s="29" t="b">
        <f t="shared" si="1"/>
        <v>1</v>
      </c>
      <c r="L52" s="29" t="b">
        <f t="shared" si="6"/>
        <v>1</v>
      </c>
      <c r="M52" s="30">
        <f t="shared" si="3"/>
        <v>0</v>
      </c>
      <c r="N52" s="60" t="s">
        <v>113</v>
      </c>
      <c r="O52" s="145">
        <v>0</v>
      </c>
      <c r="P52" s="145"/>
    </row>
    <row r="53" spans="2:21">
      <c r="B53" s="2" t="s">
        <v>26</v>
      </c>
      <c r="C53" s="199"/>
      <c r="D53" s="199"/>
      <c r="E53" s="199"/>
      <c r="F53" s="199"/>
      <c r="G53" s="30"/>
      <c r="H53" s="32"/>
      <c r="I53" s="32"/>
      <c r="J53" s="32"/>
      <c r="K53" s="29" t="b">
        <f t="shared" si="1"/>
        <v>1</v>
      </c>
      <c r="L53" s="29" t="b">
        <f t="shared" si="6"/>
        <v>1</v>
      </c>
      <c r="M53" s="30">
        <f t="shared" si="3"/>
        <v>0</v>
      </c>
      <c r="N53" s="59" t="s">
        <v>26</v>
      </c>
      <c r="O53" s="144">
        <v>0</v>
      </c>
      <c r="P53" s="144"/>
    </row>
    <row r="54" spans="2:21">
      <c r="B54" s="5" t="s">
        <v>111</v>
      </c>
      <c r="C54" s="198">
        <v>551.99599999999998</v>
      </c>
      <c r="D54" s="198"/>
      <c r="E54" s="198">
        <v>0</v>
      </c>
      <c r="F54" s="198"/>
      <c r="G54" s="30"/>
      <c r="H54" s="32"/>
      <c r="I54" s="32"/>
      <c r="J54" s="32"/>
      <c r="K54" s="29" t="b">
        <f t="shared" si="1"/>
        <v>1</v>
      </c>
      <c r="L54" s="29" t="b">
        <f t="shared" si="6"/>
        <v>1</v>
      </c>
      <c r="M54" s="30">
        <f t="shared" si="3"/>
        <v>0</v>
      </c>
      <c r="N54" s="60" t="s">
        <v>111</v>
      </c>
      <c r="O54" s="145">
        <v>0</v>
      </c>
      <c r="P54" s="145"/>
    </row>
    <row r="55" spans="2:21">
      <c r="B55" s="5" t="s">
        <v>112</v>
      </c>
      <c r="C55" s="198">
        <v>2.351</v>
      </c>
      <c r="D55" s="198"/>
      <c r="E55" s="198">
        <v>0</v>
      </c>
      <c r="F55" s="198"/>
      <c r="G55" s="30"/>
      <c r="H55" s="32"/>
      <c r="I55" s="32"/>
      <c r="J55" s="32"/>
      <c r="K55" s="29" t="b">
        <f t="shared" si="1"/>
        <v>1</v>
      </c>
      <c r="L55" s="29" t="b">
        <f t="shared" si="6"/>
        <v>1</v>
      </c>
      <c r="M55" s="30">
        <f t="shared" si="3"/>
        <v>0</v>
      </c>
      <c r="N55" s="60" t="s">
        <v>112</v>
      </c>
      <c r="O55" s="145">
        <v>0</v>
      </c>
      <c r="P55" s="145"/>
    </row>
    <row r="56" spans="2:21">
      <c r="B56" s="5" t="s">
        <v>113</v>
      </c>
      <c r="C56" s="198">
        <v>549.64499999999998</v>
      </c>
      <c r="D56" s="198"/>
      <c r="E56" s="198">
        <v>0</v>
      </c>
      <c r="F56" s="198"/>
      <c r="G56" s="30">
        <f>bilans!C27</f>
        <v>549.64499999999998</v>
      </c>
      <c r="H56" s="32" t="b">
        <f>G56=C56</f>
        <v>1</v>
      </c>
      <c r="I56" s="37"/>
      <c r="J56" s="37"/>
      <c r="K56" s="29" t="b">
        <f t="shared" si="1"/>
        <v>1</v>
      </c>
      <c r="L56" s="29" t="b">
        <f t="shared" si="6"/>
        <v>1</v>
      </c>
      <c r="M56" s="30">
        <f t="shared" si="3"/>
        <v>0</v>
      </c>
      <c r="N56" s="60" t="s">
        <v>113</v>
      </c>
      <c r="O56" s="145">
        <v>0</v>
      </c>
      <c r="P56" s="145"/>
    </row>
    <row r="57" spans="2:21">
      <c r="B57" s="2" t="s">
        <v>27</v>
      </c>
      <c r="C57" s="199"/>
      <c r="D57" s="199"/>
      <c r="E57" s="199"/>
      <c r="F57" s="199"/>
      <c r="G57" s="30"/>
      <c r="H57" s="38"/>
      <c r="I57" s="38"/>
      <c r="J57" s="38"/>
      <c r="K57" s="29" t="b">
        <f t="shared" si="1"/>
        <v>1</v>
      </c>
      <c r="L57" s="29" t="b">
        <f t="shared" si="6"/>
        <v>1</v>
      </c>
      <c r="M57" s="30">
        <f t="shared" si="3"/>
        <v>0</v>
      </c>
      <c r="N57" s="59" t="s">
        <v>27</v>
      </c>
      <c r="O57" s="144">
        <v>0</v>
      </c>
      <c r="P57" s="144"/>
    </row>
    <row r="58" spans="2:21">
      <c r="B58" s="5" t="s">
        <v>111</v>
      </c>
      <c r="C58" s="198">
        <v>29.411999999999999</v>
      </c>
      <c r="D58" s="198"/>
      <c r="E58" s="198">
        <v>0</v>
      </c>
      <c r="F58" s="198"/>
      <c r="G58" s="30"/>
      <c r="H58" s="38"/>
      <c r="I58" s="38"/>
      <c r="J58" s="38"/>
      <c r="K58" s="29" t="b">
        <f t="shared" si="1"/>
        <v>1</v>
      </c>
      <c r="L58" s="29" t="b">
        <f t="shared" si="6"/>
        <v>1</v>
      </c>
      <c r="M58" s="30">
        <f t="shared" si="3"/>
        <v>0</v>
      </c>
      <c r="N58" s="60" t="s">
        <v>111</v>
      </c>
      <c r="O58" s="145">
        <v>0</v>
      </c>
      <c r="P58" s="145"/>
    </row>
    <row r="59" spans="2:21">
      <c r="B59" s="5" t="s">
        <v>112</v>
      </c>
      <c r="C59" s="198">
        <v>0</v>
      </c>
      <c r="D59" s="198"/>
      <c r="E59" s="198">
        <v>0</v>
      </c>
      <c r="F59" s="198"/>
      <c r="G59" s="30"/>
      <c r="H59" s="38"/>
      <c r="I59" s="38"/>
      <c r="J59" s="38"/>
      <c r="K59" s="29" t="b">
        <f t="shared" si="1"/>
        <v>1</v>
      </c>
      <c r="L59" s="29" t="b">
        <f t="shared" si="6"/>
        <v>1</v>
      </c>
      <c r="M59" s="30">
        <f t="shared" si="3"/>
        <v>0</v>
      </c>
      <c r="N59" s="60" t="s">
        <v>112</v>
      </c>
      <c r="O59" s="145">
        <v>0</v>
      </c>
      <c r="P59" s="145"/>
    </row>
    <row r="60" spans="2:21">
      <c r="B60" s="5" t="s">
        <v>113</v>
      </c>
      <c r="C60" s="198">
        <v>29.411999999999999</v>
      </c>
      <c r="D60" s="198"/>
      <c r="E60" s="198">
        <v>0</v>
      </c>
      <c r="F60" s="198"/>
      <c r="G60" s="30">
        <f>bilans!C28</f>
        <v>29.411999999999999</v>
      </c>
      <c r="H60" s="32" t="b">
        <f>G60=C60</f>
        <v>1</v>
      </c>
      <c r="I60" s="38"/>
      <c r="J60" s="38"/>
      <c r="K60" s="29" t="b">
        <f t="shared" si="1"/>
        <v>1</v>
      </c>
      <c r="L60" s="29" t="b">
        <f t="shared" si="6"/>
        <v>1</v>
      </c>
      <c r="M60" s="30">
        <f t="shared" si="3"/>
        <v>0</v>
      </c>
      <c r="N60" s="60" t="s">
        <v>113</v>
      </c>
      <c r="O60" s="145">
        <v>0</v>
      </c>
      <c r="P60" s="145"/>
    </row>
    <row r="61" spans="2:21">
      <c r="B61" s="1" t="s">
        <v>2</v>
      </c>
      <c r="C61" s="194">
        <v>0</v>
      </c>
      <c r="D61" s="195"/>
      <c r="E61" s="194">
        <v>0</v>
      </c>
      <c r="F61" s="195"/>
      <c r="G61" s="39"/>
      <c r="H61" s="38"/>
      <c r="I61" s="38"/>
      <c r="J61" s="38"/>
      <c r="K61" s="29" t="b">
        <f t="shared" si="1"/>
        <v>1</v>
      </c>
      <c r="L61" s="29" t="b">
        <f>O61=E61</f>
        <v>1</v>
      </c>
      <c r="M61" s="30">
        <f t="shared" si="3"/>
        <v>0</v>
      </c>
      <c r="N61" s="19" t="s">
        <v>2</v>
      </c>
      <c r="O61" s="164">
        <v>0</v>
      </c>
      <c r="P61" s="165"/>
    </row>
    <row r="62" spans="2:21" ht="14.4" thickBot="1">
      <c r="B62" s="6" t="s">
        <v>116</v>
      </c>
      <c r="C62" s="196"/>
      <c r="D62" s="197"/>
      <c r="E62" s="196"/>
      <c r="F62" s="197"/>
      <c r="G62" s="39"/>
      <c r="H62" s="38"/>
      <c r="I62" s="38"/>
      <c r="J62" s="38"/>
      <c r="K62" s="29" t="b">
        <f t="shared" si="1"/>
        <v>1</v>
      </c>
      <c r="L62" s="29" t="b">
        <f t="shared" si="6"/>
        <v>1</v>
      </c>
      <c r="M62" s="30">
        <f t="shared" si="3"/>
        <v>0</v>
      </c>
      <c r="N62" s="20" t="s">
        <v>116</v>
      </c>
      <c r="O62" s="152">
        <f>O70</f>
        <v>0</v>
      </c>
      <c r="P62" s="153"/>
    </row>
    <row r="63" spans="2:21" ht="19.2">
      <c r="B63" s="7" t="s">
        <v>117</v>
      </c>
      <c r="C63" s="182"/>
      <c r="D63" s="183"/>
      <c r="E63" s="182"/>
      <c r="F63" s="183"/>
      <c r="G63" s="39"/>
      <c r="H63" s="38"/>
      <c r="I63" s="38"/>
      <c r="J63" s="38"/>
      <c r="K63" s="29" t="b">
        <f t="shared" si="1"/>
        <v>1</v>
      </c>
      <c r="L63" s="29" t="b">
        <f t="shared" si="6"/>
        <v>1</v>
      </c>
      <c r="M63" s="30">
        <f t="shared" si="3"/>
        <v>0</v>
      </c>
      <c r="N63" s="21" t="s">
        <v>117</v>
      </c>
      <c r="O63" s="154"/>
      <c r="P63" s="155"/>
      <c r="Q63" s="42" t="s">
        <v>141</v>
      </c>
      <c r="R63" s="81" t="s">
        <v>142</v>
      </c>
      <c r="S63" s="82" t="s">
        <v>143</v>
      </c>
      <c r="T63" s="12"/>
      <c r="U63" s="12"/>
    </row>
    <row r="64" spans="2:21">
      <c r="B64" s="8" t="s">
        <v>24</v>
      </c>
      <c r="C64" s="182">
        <v>96.11</v>
      </c>
      <c r="D64" s="183"/>
      <c r="E64" s="182">
        <v>103.48</v>
      </c>
      <c r="F64" s="183"/>
      <c r="G64" s="39"/>
      <c r="H64" s="38"/>
      <c r="I64" s="38"/>
      <c r="J64" s="38"/>
      <c r="K64" s="29" t="b">
        <f t="shared" si="1"/>
        <v>1</v>
      </c>
      <c r="L64" s="29" t="b">
        <f t="shared" si="6"/>
        <v>1</v>
      </c>
      <c r="M64" s="30">
        <f t="shared" si="3"/>
        <v>0</v>
      </c>
      <c r="N64" s="61" t="str">
        <f>+B64</f>
        <v>Kategoria A</v>
      </c>
      <c r="O64" s="146">
        <v>103.48</v>
      </c>
      <c r="P64" s="147"/>
      <c r="Q64" s="51">
        <v>43826</v>
      </c>
      <c r="R64" s="83" t="s">
        <v>146</v>
      </c>
      <c r="S64" s="84">
        <v>112.63</v>
      </c>
      <c r="T64" s="12"/>
      <c r="U64" s="12"/>
    </row>
    <row r="65" spans="1:21" ht="19.8" thickBot="1">
      <c r="B65" s="7" t="s">
        <v>118</v>
      </c>
      <c r="C65" s="182"/>
      <c r="D65" s="183"/>
      <c r="E65" s="182"/>
      <c r="F65" s="183"/>
      <c r="G65" s="39"/>
      <c r="H65" s="40"/>
      <c r="I65" s="38"/>
      <c r="J65" s="38"/>
      <c r="K65" s="29" t="b">
        <f t="shared" si="1"/>
        <v>1</v>
      </c>
      <c r="L65" s="29" t="b">
        <f t="shared" si="6"/>
        <v>1</v>
      </c>
      <c r="M65" s="30">
        <f t="shared" si="3"/>
        <v>0</v>
      </c>
      <c r="N65" s="21" t="s">
        <v>118</v>
      </c>
      <c r="O65" s="154"/>
      <c r="P65" s="155"/>
      <c r="Q65" s="45">
        <v>43468</v>
      </c>
      <c r="R65" s="85" t="s">
        <v>146</v>
      </c>
      <c r="S65" s="86">
        <v>96.21</v>
      </c>
      <c r="T65" s="12"/>
      <c r="U65" s="12"/>
    </row>
    <row r="66" spans="1:21">
      <c r="B66" s="8" t="s">
        <v>24</v>
      </c>
      <c r="C66" s="182">
        <v>112.13</v>
      </c>
      <c r="D66" s="183"/>
      <c r="E66" s="182">
        <v>96.11</v>
      </c>
      <c r="F66" s="183"/>
      <c r="I66" s="38"/>
      <c r="J66" s="38"/>
      <c r="K66" s="29" t="b">
        <f t="shared" si="1"/>
        <v>1</v>
      </c>
      <c r="L66" s="29" t="b">
        <f t="shared" si="6"/>
        <v>1</v>
      </c>
      <c r="M66" s="30">
        <f t="shared" si="3"/>
        <v>0</v>
      </c>
      <c r="N66" s="62" t="s">
        <v>24</v>
      </c>
      <c r="O66" s="146">
        <v>96.11</v>
      </c>
      <c r="P66" s="147"/>
      <c r="Q66" s="42">
        <v>43826</v>
      </c>
      <c r="R66" s="81" t="s">
        <v>147</v>
      </c>
      <c r="S66" s="82">
        <v>114.42</v>
      </c>
      <c r="T66" s="13">
        <v>43497</v>
      </c>
      <c r="U66" s="14">
        <v>102.04</v>
      </c>
    </row>
    <row r="67" spans="1:21" ht="14.4" thickBot="1">
      <c r="B67" s="8" t="s">
        <v>25</v>
      </c>
      <c r="C67" s="182">
        <v>113.94</v>
      </c>
      <c r="D67" s="183"/>
      <c r="E67" s="148">
        <v>0</v>
      </c>
      <c r="F67" s="149"/>
      <c r="I67" s="38"/>
      <c r="J67" s="38"/>
      <c r="K67" s="29" t="b">
        <f t="shared" si="1"/>
        <v>1</v>
      </c>
      <c r="L67" s="29" t="b">
        <f t="shared" si="6"/>
        <v>1</v>
      </c>
      <c r="M67" s="30">
        <f t="shared" si="3"/>
        <v>0</v>
      </c>
      <c r="N67" s="62" t="s">
        <v>25</v>
      </c>
      <c r="O67" s="148">
        <v>0</v>
      </c>
      <c r="P67" s="149"/>
      <c r="Q67" s="45">
        <v>43691</v>
      </c>
      <c r="R67" s="85" t="s">
        <v>147</v>
      </c>
      <c r="S67" s="86">
        <v>101.07</v>
      </c>
      <c r="T67" s="12" t="s">
        <v>158</v>
      </c>
      <c r="U67" s="93">
        <v>334</v>
      </c>
    </row>
    <row r="68" spans="1:21">
      <c r="B68" s="8" t="s">
        <v>26</v>
      </c>
      <c r="C68" s="182">
        <v>114.15</v>
      </c>
      <c r="D68" s="183"/>
      <c r="E68" s="148">
        <v>0</v>
      </c>
      <c r="F68" s="149"/>
      <c r="G68" s="39"/>
      <c r="H68" s="41"/>
      <c r="I68" s="41"/>
      <c r="J68" s="41"/>
      <c r="K68" s="29" t="b">
        <f t="shared" ref="K68:K99" si="14">N68=B68</f>
        <v>1</v>
      </c>
      <c r="L68" s="29" t="b">
        <f t="shared" si="6"/>
        <v>1</v>
      </c>
      <c r="M68" s="30">
        <f t="shared" ref="M68:M73" si="15">+O68-E68</f>
        <v>0</v>
      </c>
      <c r="N68" s="62" t="s">
        <v>26</v>
      </c>
      <c r="O68" s="148">
        <v>0</v>
      </c>
      <c r="P68" s="149"/>
      <c r="Q68" s="42">
        <v>43826</v>
      </c>
      <c r="R68" s="81" t="s">
        <v>148</v>
      </c>
      <c r="S68" s="82">
        <v>114.63</v>
      </c>
      <c r="T68" s="13">
        <v>43494</v>
      </c>
      <c r="U68" s="14">
        <v>101.14</v>
      </c>
    </row>
    <row r="69" spans="1:21" ht="14.4" thickBot="1">
      <c r="B69" s="8" t="s">
        <v>27</v>
      </c>
      <c r="C69" s="182">
        <v>112.19</v>
      </c>
      <c r="D69" s="183"/>
      <c r="E69" s="148">
        <v>0</v>
      </c>
      <c r="F69" s="149"/>
      <c r="K69" s="29" t="b">
        <f t="shared" si="14"/>
        <v>1</v>
      </c>
      <c r="L69" s="29" t="b">
        <f t="shared" si="6"/>
        <v>1</v>
      </c>
      <c r="M69" s="30">
        <f t="shared" si="15"/>
        <v>0</v>
      </c>
      <c r="N69" s="62" t="s">
        <v>27</v>
      </c>
      <c r="O69" s="148">
        <v>0</v>
      </c>
      <c r="P69" s="149"/>
      <c r="Q69" s="45">
        <v>43494</v>
      </c>
      <c r="R69" s="85" t="s">
        <v>148</v>
      </c>
      <c r="S69" s="86">
        <v>101.14</v>
      </c>
      <c r="T69" s="12" t="s">
        <v>158</v>
      </c>
      <c r="U69" s="93">
        <v>337</v>
      </c>
    </row>
    <row r="70" spans="1:21" ht="21" customHeight="1">
      <c r="B70" s="7" t="s">
        <v>119</v>
      </c>
      <c r="C70" s="182"/>
      <c r="D70" s="183"/>
      <c r="E70" s="182"/>
      <c r="F70" s="183"/>
      <c r="K70" s="29" t="b">
        <f t="shared" si="14"/>
        <v>1</v>
      </c>
      <c r="L70" s="29" t="b">
        <f t="shared" si="6"/>
        <v>1</v>
      </c>
      <c r="M70" s="30">
        <f t="shared" si="15"/>
        <v>0</v>
      </c>
      <c r="N70" s="21" t="s">
        <v>119</v>
      </c>
      <c r="O70" s="156"/>
      <c r="P70" s="157"/>
      <c r="Q70" s="42">
        <v>43826</v>
      </c>
      <c r="R70" s="81" t="s">
        <v>149</v>
      </c>
      <c r="S70" s="82">
        <v>112.68</v>
      </c>
      <c r="T70" s="13">
        <v>43798</v>
      </c>
      <c r="U70" s="14">
        <v>109.63</v>
      </c>
    </row>
    <row r="71" spans="1:21" ht="14.4" thickBot="1">
      <c r="B71" s="8" t="s">
        <v>24</v>
      </c>
      <c r="C71" s="184">
        <v>16.670000000000002</v>
      </c>
      <c r="D71" s="185"/>
      <c r="E71" s="184">
        <v>-7.12</v>
      </c>
      <c r="F71" s="185"/>
      <c r="G71" s="39">
        <f>(C66-C64)/C64*100/365*365</f>
        <v>16.668400790760582</v>
      </c>
      <c r="H71" s="40">
        <f>G71-C71</f>
        <v>-1.5992092394192525E-3</v>
      </c>
      <c r="K71" s="29" t="b">
        <f t="shared" si="14"/>
        <v>1</v>
      </c>
      <c r="L71" s="29" t="b">
        <f t="shared" si="6"/>
        <v>1</v>
      </c>
      <c r="M71" s="30">
        <f t="shared" si="15"/>
        <v>0</v>
      </c>
      <c r="N71" s="62" t="s">
        <v>24</v>
      </c>
      <c r="O71" s="158">
        <v>-7.12</v>
      </c>
      <c r="P71" s="159"/>
      <c r="Q71" s="51">
        <v>43802</v>
      </c>
      <c r="R71" s="83" t="s">
        <v>149</v>
      </c>
      <c r="S71" s="84">
        <v>107.99</v>
      </c>
      <c r="T71" s="12" t="s">
        <v>158</v>
      </c>
      <c r="U71" s="93">
        <v>33</v>
      </c>
    </row>
    <row r="72" spans="1:21">
      <c r="B72" s="8" t="s">
        <v>159</v>
      </c>
      <c r="C72" s="186">
        <f>G72</f>
        <v>10.6716141400364</v>
      </c>
      <c r="D72" s="187"/>
      <c r="E72" s="148">
        <v>0</v>
      </c>
      <c r="F72" s="149"/>
      <c r="G72" s="39">
        <f>(C67-U66)/U66*100/365*U67</f>
        <v>10.6716141400364</v>
      </c>
      <c r="H72" s="40">
        <f t="shared" ref="H72:H74" si="16">G72-C72</f>
        <v>0</v>
      </c>
      <c r="K72" s="29" t="b">
        <f t="shared" si="14"/>
        <v>0</v>
      </c>
      <c r="L72" s="29" t="b">
        <f t="shared" si="6"/>
        <v>1</v>
      </c>
      <c r="M72" s="30">
        <f t="shared" si="15"/>
        <v>0</v>
      </c>
      <c r="N72" s="62" t="s">
        <v>25</v>
      </c>
      <c r="O72" s="148">
        <v>0</v>
      </c>
      <c r="P72" s="149"/>
      <c r="Q72" s="42" t="s">
        <v>141</v>
      </c>
      <c r="R72" s="81" t="s">
        <v>142</v>
      </c>
      <c r="S72" s="87" t="s">
        <v>143</v>
      </c>
      <c r="T72" s="88" t="s">
        <v>144</v>
      </c>
      <c r="U72" s="82" t="s">
        <v>145</v>
      </c>
    </row>
    <row r="73" spans="1:21">
      <c r="B73" s="8" t="s">
        <v>160</v>
      </c>
      <c r="C73" s="186">
        <f t="shared" ref="C73:C74" si="17">G73</f>
        <v>11.876579595352709</v>
      </c>
      <c r="D73" s="187"/>
      <c r="E73" s="148">
        <v>0</v>
      </c>
      <c r="F73" s="149"/>
      <c r="G73" s="39">
        <f>(C68-U68)/U68*100/365*U69</f>
        <v>11.876579595352709</v>
      </c>
      <c r="H73" s="40">
        <f t="shared" si="16"/>
        <v>0</v>
      </c>
      <c r="K73" s="29" t="b">
        <f t="shared" si="14"/>
        <v>0</v>
      </c>
      <c r="L73" s="29" t="b">
        <f t="shared" si="6"/>
        <v>1</v>
      </c>
      <c r="M73" s="30">
        <f t="shared" si="15"/>
        <v>0</v>
      </c>
      <c r="N73" s="62" t="s">
        <v>26</v>
      </c>
      <c r="O73" s="148">
        <v>0</v>
      </c>
      <c r="P73" s="149"/>
      <c r="Q73" s="51">
        <v>43830</v>
      </c>
      <c r="R73" s="83" t="s">
        <v>146</v>
      </c>
      <c r="S73" s="89">
        <v>112.13</v>
      </c>
      <c r="T73" s="90">
        <v>4125.8779999999997</v>
      </c>
      <c r="U73" s="84">
        <v>462633.92</v>
      </c>
    </row>
    <row r="74" spans="1:21">
      <c r="B74" s="8" t="s">
        <v>161</v>
      </c>
      <c r="C74" s="186">
        <f t="shared" si="17"/>
        <v>0.21112109349130781</v>
      </c>
      <c r="D74" s="187"/>
      <c r="E74" s="148">
        <v>0</v>
      </c>
      <c r="F74" s="149"/>
      <c r="G74" s="39">
        <f>(C69-U70)/U70*100/365*U71</f>
        <v>0.21112109349130781</v>
      </c>
      <c r="H74" s="40">
        <f t="shared" si="16"/>
        <v>0</v>
      </c>
      <c r="I74" s="43"/>
      <c r="J74" s="43"/>
      <c r="K74" s="29" t="b">
        <f t="shared" si="14"/>
        <v>0</v>
      </c>
      <c r="L74" s="29" t="b">
        <f t="shared" si="6"/>
        <v>1</v>
      </c>
      <c r="M74" s="30">
        <f>+O74-E74</f>
        <v>0</v>
      </c>
      <c r="N74" s="62" t="s">
        <v>27</v>
      </c>
      <c r="O74" s="148">
        <v>0</v>
      </c>
      <c r="P74" s="149"/>
      <c r="Q74" s="51">
        <v>43830</v>
      </c>
      <c r="R74" s="83" t="s">
        <v>147</v>
      </c>
      <c r="S74" s="89">
        <v>113.94</v>
      </c>
      <c r="T74" s="90">
        <v>20.547000000000001</v>
      </c>
      <c r="U74" s="84">
        <v>2341.16</v>
      </c>
    </row>
    <row r="75" spans="1:21" ht="19.2">
      <c r="B75" s="7" t="s">
        <v>120</v>
      </c>
      <c r="C75" s="70" t="s">
        <v>155</v>
      </c>
      <c r="D75" s="70" t="s">
        <v>156</v>
      </c>
      <c r="E75" s="70" t="s">
        <v>155</v>
      </c>
      <c r="F75" s="70" t="s">
        <v>156</v>
      </c>
      <c r="G75" s="39"/>
      <c r="H75" s="41"/>
      <c r="I75" s="43"/>
      <c r="J75" s="43"/>
      <c r="K75" s="29" t="b">
        <f t="shared" si="14"/>
        <v>1</v>
      </c>
      <c r="L75" s="29" t="b">
        <f>O75=E75</f>
        <v>1</v>
      </c>
      <c r="M75" s="30" t="e">
        <f>+O75-E75</f>
        <v>#VALUE!</v>
      </c>
      <c r="N75" s="21" t="s">
        <v>120</v>
      </c>
      <c r="O75" s="70" t="s">
        <v>155</v>
      </c>
      <c r="P75" s="70" t="s">
        <v>156</v>
      </c>
      <c r="Q75" s="51">
        <v>43830</v>
      </c>
      <c r="R75" s="83" t="s">
        <v>148</v>
      </c>
      <c r="S75" s="89">
        <v>114.15</v>
      </c>
      <c r="T75" s="90">
        <v>549.64499999999998</v>
      </c>
      <c r="U75" s="84">
        <v>62742.35</v>
      </c>
    </row>
    <row r="76" spans="1:21" ht="14.4" thickBot="1">
      <c r="B76" s="8" t="s">
        <v>24</v>
      </c>
      <c r="C76" s="4">
        <v>96.21</v>
      </c>
      <c r="D76" s="9">
        <v>43468</v>
      </c>
      <c r="E76" s="4">
        <v>94.83</v>
      </c>
      <c r="F76" s="9">
        <v>43461</v>
      </c>
      <c r="G76" s="39">
        <f>S65</f>
        <v>96.21</v>
      </c>
      <c r="H76" s="54">
        <f>Q65</f>
        <v>43468</v>
      </c>
      <c r="I76" s="43" t="b">
        <f>G76=C76</f>
        <v>1</v>
      </c>
      <c r="J76" s="43" t="b">
        <f>H76=D76</f>
        <v>1</v>
      </c>
      <c r="K76" s="29" t="b">
        <f t="shared" si="14"/>
        <v>1</v>
      </c>
      <c r="L76" s="29" t="b">
        <f t="shared" si="6"/>
        <v>1</v>
      </c>
      <c r="M76" s="29" t="b">
        <f>F76=P76</f>
        <v>1</v>
      </c>
      <c r="N76" s="62" t="s">
        <v>24</v>
      </c>
      <c r="O76" s="16">
        <v>94.83</v>
      </c>
      <c r="P76" s="44">
        <v>43461</v>
      </c>
      <c r="Q76" s="45">
        <v>43830</v>
      </c>
      <c r="R76" s="85" t="s">
        <v>149</v>
      </c>
      <c r="S76" s="91">
        <v>112.19</v>
      </c>
      <c r="T76" s="92">
        <v>29.411999999999999</v>
      </c>
      <c r="U76" s="86">
        <v>3299.83</v>
      </c>
    </row>
    <row r="77" spans="1:21" s="67" customFormat="1" hidden="1" outlineLevel="1">
      <c r="A77" s="67" t="s">
        <v>157</v>
      </c>
      <c r="B77" s="72" t="s">
        <v>114</v>
      </c>
      <c r="C77" s="73"/>
      <c r="D77" s="74"/>
      <c r="E77" s="73">
        <v>0</v>
      </c>
      <c r="F77" s="74">
        <v>0</v>
      </c>
      <c r="G77" s="39"/>
      <c r="H77" s="54"/>
      <c r="I77" s="43" t="b">
        <f t="shared" ref="I77:I80" si="18">G77=C77</f>
        <v>1</v>
      </c>
      <c r="J77" s="43" t="b">
        <f t="shared" ref="J77:J80" si="19">H77=D77</f>
        <v>1</v>
      </c>
      <c r="K77" s="66" t="b">
        <f t="shared" si="14"/>
        <v>1</v>
      </c>
      <c r="L77" s="66" t="b">
        <f>O77=E77</f>
        <v>1</v>
      </c>
      <c r="M77" s="29" t="b">
        <f t="shared" ref="M77:M99" si="20">F77=P77</f>
        <v>1</v>
      </c>
      <c r="N77" s="72" t="s">
        <v>114</v>
      </c>
      <c r="O77" s="75"/>
      <c r="P77" s="76"/>
    </row>
    <row r="78" spans="1:21" collapsed="1">
      <c r="B78" s="8" t="s">
        <v>25</v>
      </c>
      <c r="C78" s="94">
        <v>101.07</v>
      </c>
      <c r="D78" s="79">
        <v>43691</v>
      </c>
      <c r="E78" s="15">
        <v>0</v>
      </c>
      <c r="F78" s="71">
        <v>0</v>
      </c>
      <c r="G78" s="39">
        <f>S67</f>
        <v>101.07</v>
      </c>
      <c r="H78" s="50">
        <f>Q67</f>
        <v>43691</v>
      </c>
      <c r="I78" s="43" t="b">
        <f t="shared" si="18"/>
        <v>1</v>
      </c>
      <c r="J78" s="43" t="b">
        <f t="shared" si="19"/>
        <v>1</v>
      </c>
      <c r="K78" s="29" t="b">
        <f t="shared" si="14"/>
        <v>1</v>
      </c>
      <c r="L78" s="29" t="b">
        <f t="shared" si="6"/>
        <v>1</v>
      </c>
      <c r="M78" s="29" t="b">
        <f t="shared" si="20"/>
        <v>1</v>
      </c>
      <c r="N78" s="62" t="s">
        <v>25</v>
      </c>
      <c r="O78" s="16"/>
      <c r="P78" s="44"/>
    </row>
    <row r="79" spans="1:21">
      <c r="B79" s="8" t="s">
        <v>26</v>
      </c>
      <c r="C79" s="94">
        <v>101.14</v>
      </c>
      <c r="D79" s="79">
        <v>43494</v>
      </c>
      <c r="E79" s="15">
        <v>0</v>
      </c>
      <c r="F79" s="71">
        <v>0</v>
      </c>
      <c r="G79" s="39">
        <f>S69</f>
        <v>101.14</v>
      </c>
      <c r="H79" s="54">
        <f>Q69</f>
        <v>43494</v>
      </c>
      <c r="I79" s="43" t="b">
        <f t="shared" si="18"/>
        <v>1</v>
      </c>
      <c r="J79" s="43" t="b">
        <f t="shared" si="19"/>
        <v>1</v>
      </c>
      <c r="K79" s="29" t="b">
        <f t="shared" si="14"/>
        <v>1</v>
      </c>
      <c r="L79" s="29" t="b">
        <f t="shared" si="6"/>
        <v>1</v>
      </c>
      <c r="M79" s="29" t="b">
        <f t="shared" si="20"/>
        <v>1</v>
      </c>
      <c r="N79" s="62" t="s">
        <v>26</v>
      </c>
      <c r="O79" s="16"/>
      <c r="P79" s="44"/>
    </row>
    <row r="80" spans="1:21">
      <c r="B80" s="8" t="s">
        <v>27</v>
      </c>
      <c r="C80" s="94">
        <v>107.99</v>
      </c>
      <c r="D80" s="79">
        <v>43802</v>
      </c>
      <c r="E80" s="15">
        <v>0</v>
      </c>
      <c r="F80" s="71">
        <v>0</v>
      </c>
      <c r="G80" s="39">
        <f>S71</f>
        <v>107.99</v>
      </c>
      <c r="H80" s="54">
        <f>Q71</f>
        <v>43802</v>
      </c>
      <c r="I80" s="43" t="b">
        <f t="shared" si="18"/>
        <v>1</v>
      </c>
      <c r="J80" s="43" t="b">
        <f t="shared" si="19"/>
        <v>1</v>
      </c>
      <c r="K80" s="29" t="b">
        <f t="shared" si="14"/>
        <v>1</v>
      </c>
      <c r="L80" s="29" t="b">
        <f t="shared" si="6"/>
        <v>1</v>
      </c>
      <c r="M80" s="29" t="b">
        <f t="shared" si="20"/>
        <v>1</v>
      </c>
      <c r="N80" s="62" t="s">
        <v>27</v>
      </c>
      <c r="O80" s="16"/>
      <c r="P80" s="44"/>
    </row>
    <row r="81" spans="1:16" ht="19.2">
      <c r="B81" s="7" t="s">
        <v>121</v>
      </c>
      <c r="C81" s="70" t="s">
        <v>155</v>
      </c>
      <c r="D81" s="70" t="s">
        <v>156</v>
      </c>
      <c r="E81" s="70" t="s">
        <v>155</v>
      </c>
      <c r="F81" s="70" t="s">
        <v>156</v>
      </c>
      <c r="G81" s="39"/>
      <c r="H81" s="41"/>
      <c r="I81" s="50"/>
      <c r="J81" s="43"/>
      <c r="K81" s="29" t="b">
        <f t="shared" si="14"/>
        <v>1</v>
      </c>
      <c r="L81" s="29" t="b">
        <f>O81=E81</f>
        <v>1</v>
      </c>
      <c r="M81" s="29" t="b">
        <f t="shared" si="20"/>
        <v>1</v>
      </c>
      <c r="N81" s="21" t="s">
        <v>121</v>
      </c>
      <c r="O81" s="70" t="s">
        <v>155</v>
      </c>
      <c r="P81" s="70" t="s">
        <v>156</v>
      </c>
    </row>
    <row r="82" spans="1:16">
      <c r="B82" s="8" t="s">
        <v>24</v>
      </c>
      <c r="C82" s="4">
        <v>112.63</v>
      </c>
      <c r="D82" s="9">
        <v>43826</v>
      </c>
      <c r="E82" s="4">
        <v>106.71</v>
      </c>
      <c r="F82" s="9">
        <v>43242</v>
      </c>
      <c r="G82" s="39">
        <f>S64</f>
        <v>112.63</v>
      </c>
      <c r="H82" s="54">
        <f>Q64</f>
        <v>43826</v>
      </c>
      <c r="I82" s="43" t="b">
        <f t="shared" ref="I82:I86" si="21">G82=C82</f>
        <v>1</v>
      </c>
      <c r="J82" s="43" t="b">
        <f t="shared" ref="J82:J86" si="22">H82=D82</f>
        <v>1</v>
      </c>
      <c r="K82" s="29" t="b">
        <f t="shared" si="14"/>
        <v>1</v>
      </c>
      <c r="L82" s="29" t="b">
        <f t="shared" si="6"/>
        <v>1</v>
      </c>
      <c r="M82" s="29" t="b">
        <f t="shared" si="20"/>
        <v>1</v>
      </c>
      <c r="N82" s="62" t="s">
        <v>24</v>
      </c>
      <c r="O82" s="16">
        <v>106.71</v>
      </c>
      <c r="P82" s="44">
        <v>43242</v>
      </c>
    </row>
    <row r="83" spans="1:16" s="67" customFormat="1" hidden="1" outlineLevel="1">
      <c r="A83" s="67" t="s">
        <v>157</v>
      </c>
      <c r="B83" s="72" t="s">
        <v>114</v>
      </c>
      <c r="C83" s="73">
        <v>0</v>
      </c>
      <c r="D83" s="74">
        <v>0</v>
      </c>
      <c r="E83" s="73">
        <v>0</v>
      </c>
      <c r="F83" s="74">
        <v>0</v>
      </c>
      <c r="G83" s="39"/>
      <c r="H83" s="54"/>
      <c r="I83" s="43" t="b">
        <f t="shared" si="21"/>
        <v>1</v>
      </c>
      <c r="J83" s="43" t="b">
        <f t="shared" si="22"/>
        <v>1</v>
      </c>
      <c r="K83" s="66" t="b">
        <f t="shared" si="14"/>
        <v>1</v>
      </c>
      <c r="L83" s="66" t="b">
        <f t="shared" si="6"/>
        <v>1</v>
      </c>
      <c r="M83" s="29" t="b">
        <f t="shared" si="20"/>
        <v>1</v>
      </c>
      <c r="N83" s="72" t="s">
        <v>114</v>
      </c>
      <c r="O83" s="75"/>
      <c r="P83" s="76"/>
    </row>
    <row r="84" spans="1:16" collapsed="1">
      <c r="B84" s="8" t="s">
        <v>25</v>
      </c>
      <c r="C84" s="4">
        <v>114.42</v>
      </c>
      <c r="D84" s="9">
        <v>43826</v>
      </c>
      <c r="E84" s="15">
        <v>0</v>
      </c>
      <c r="F84" s="71">
        <v>0</v>
      </c>
      <c r="G84" s="39">
        <f>S66</f>
        <v>114.42</v>
      </c>
      <c r="H84" s="54">
        <f>Q66</f>
        <v>43826</v>
      </c>
      <c r="I84" s="43" t="b">
        <f t="shared" si="21"/>
        <v>1</v>
      </c>
      <c r="J84" s="43" t="b">
        <f t="shared" si="22"/>
        <v>1</v>
      </c>
      <c r="K84" s="29" t="b">
        <f t="shared" si="14"/>
        <v>1</v>
      </c>
      <c r="L84" s="29" t="b">
        <f t="shared" ref="L84:L87" si="23">O84=E84</f>
        <v>1</v>
      </c>
      <c r="M84" s="29" t="b">
        <f t="shared" si="20"/>
        <v>1</v>
      </c>
      <c r="N84" s="62" t="s">
        <v>25</v>
      </c>
      <c r="O84" s="16"/>
      <c r="P84" s="44"/>
    </row>
    <row r="85" spans="1:16">
      <c r="B85" s="8" t="s">
        <v>26</v>
      </c>
      <c r="C85" s="4">
        <v>114.63</v>
      </c>
      <c r="D85" s="9">
        <v>43826</v>
      </c>
      <c r="E85" s="15">
        <v>0</v>
      </c>
      <c r="F85" s="71">
        <v>0</v>
      </c>
      <c r="G85" s="39">
        <f>S68</f>
        <v>114.63</v>
      </c>
      <c r="H85" s="54">
        <f>Q68</f>
        <v>43826</v>
      </c>
      <c r="I85" s="43" t="b">
        <f t="shared" si="21"/>
        <v>1</v>
      </c>
      <c r="J85" s="43" t="b">
        <f t="shared" si="22"/>
        <v>1</v>
      </c>
      <c r="K85" s="29" t="b">
        <f t="shared" si="14"/>
        <v>1</v>
      </c>
      <c r="L85" s="29" t="b">
        <f t="shared" si="23"/>
        <v>1</v>
      </c>
      <c r="M85" s="29" t="b">
        <f t="shared" si="20"/>
        <v>1</v>
      </c>
      <c r="N85" s="62" t="s">
        <v>26</v>
      </c>
      <c r="O85" s="16"/>
      <c r="P85" s="44"/>
    </row>
    <row r="86" spans="1:16">
      <c r="B86" s="8" t="s">
        <v>27</v>
      </c>
      <c r="C86" s="4">
        <v>112.68</v>
      </c>
      <c r="D86" s="9">
        <v>43826</v>
      </c>
      <c r="E86" s="15">
        <v>0</v>
      </c>
      <c r="F86" s="71">
        <v>0</v>
      </c>
      <c r="G86" s="39">
        <f>S70</f>
        <v>112.68</v>
      </c>
      <c r="H86" s="54">
        <f>Q70</f>
        <v>43826</v>
      </c>
      <c r="I86" s="43" t="b">
        <f t="shared" si="21"/>
        <v>1</v>
      </c>
      <c r="J86" s="43" t="b">
        <f t="shared" si="22"/>
        <v>1</v>
      </c>
      <c r="K86" s="29" t="b">
        <f t="shared" si="14"/>
        <v>1</v>
      </c>
      <c r="L86" s="29" t="b">
        <f t="shared" si="23"/>
        <v>1</v>
      </c>
      <c r="M86" s="29" t="b">
        <f t="shared" si="20"/>
        <v>1</v>
      </c>
      <c r="N86" s="62" t="s">
        <v>27</v>
      </c>
      <c r="O86" s="16"/>
      <c r="P86" s="44"/>
    </row>
    <row r="87" spans="1:16" ht="19.2">
      <c r="B87" s="7" t="s">
        <v>122</v>
      </c>
      <c r="C87" s="70" t="s">
        <v>155</v>
      </c>
      <c r="D87" s="70" t="s">
        <v>156</v>
      </c>
      <c r="E87" s="70" t="s">
        <v>155</v>
      </c>
      <c r="F87" s="70" t="s">
        <v>156</v>
      </c>
      <c r="J87" s="53"/>
      <c r="K87" s="29" t="b">
        <f t="shared" si="14"/>
        <v>1</v>
      </c>
      <c r="L87" s="29" t="b">
        <f t="shared" si="23"/>
        <v>1</v>
      </c>
      <c r="M87" s="29" t="b">
        <f t="shared" si="20"/>
        <v>1</v>
      </c>
      <c r="N87" s="21" t="s">
        <v>122</v>
      </c>
      <c r="O87" s="70" t="s">
        <v>155</v>
      </c>
      <c r="P87" s="70" t="s">
        <v>156</v>
      </c>
    </row>
    <row r="88" spans="1:16">
      <c r="B88" s="8" t="s">
        <v>24</v>
      </c>
      <c r="C88" s="4">
        <v>112.13</v>
      </c>
      <c r="D88" s="9">
        <v>43830</v>
      </c>
      <c r="E88" s="78">
        <v>95.79326113480306</v>
      </c>
      <c r="F88" s="79">
        <v>43462</v>
      </c>
      <c r="G88" s="22">
        <f>S73</f>
        <v>112.13</v>
      </c>
      <c r="H88" s="23" t="b">
        <f>G88=C88</f>
        <v>1</v>
      </c>
      <c r="J88" s="53"/>
      <c r="K88" s="29" t="b">
        <f t="shared" si="14"/>
        <v>1</v>
      </c>
      <c r="L88" s="29" t="b">
        <f>O88=E88</f>
        <v>1</v>
      </c>
      <c r="M88" s="29" t="b">
        <f t="shared" si="20"/>
        <v>1</v>
      </c>
      <c r="N88" s="62" t="s">
        <v>24</v>
      </c>
      <c r="O88" s="48">
        <v>95.79326113480306</v>
      </c>
      <c r="P88" s="49">
        <v>43462</v>
      </c>
    </row>
    <row r="89" spans="1:16" s="67" customFormat="1" hidden="1" outlineLevel="1">
      <c r="A89" s="67" t="s">
        <v>157</v>
      </c>
      <c r="B89" s="72" t="s">
        <v>114</v>
      </c>
      <c r="C89" s="73">
        <v>0</v>
      </c>
      <c r="D89" s="74">
        <v>0</v>
      </c>
      <c r="E89" s="73">
        <v>0</v>
      </c>
      <c r="F89" s="74">
        <v>0</v>
      </c>
      <c r="G89" s="22">
        <f t="shared" ref="G89" si="24">S74</f>
        <v>113.94</v>
      </c>
      <c r="H89" s="23" t="b">
        <f t="shared" ref="H89:H92" si="25">G89=C89</f>
        <v>0</v>
      </c>
      <c r="I89" s="77"/>
      <c r="J89" s="77"/>
      <c r="K89" s="66" t="b">
        <f t="shared" si="14"/>
        <v>1</v>
      </c>
      <c r="L89" s="66" t="b">
        <f>O89=E89</f>
        <v>1</v>
      </c>
      <c r="M89" s="29" t="b">
        <f t="shared" si="20"/>
        <v>1</v>
      </c>
      <c r="N89" s="72" t="s">
        <v>114</v>
      </c>
      <c r="O89" s="73">
        <v>0</v>
      </c>
      <c r="P89" s="74">
        <v>0</v>
      </c>
    </row>
    <row r="90" spans="1:16" collapsed="1">
      <c r="B90" s="8" t="s">
        <v>25</v>
      </c>
      <c r="C90" s="4">
        <v>113.94</v>
      </c>
      <c r="D90" s="9">
        <v>43830</v>
      </c>
      <c r="E90" s="15">
        <v>0</v>
      </c>
      <c r="F90" s="71">
        <v>0</v>
      </c>
      <c r="G90" s="22">
        <f>S74</f>
        <v>113.94</v>
      </c>
      <c r="H90" s="23" t="b">
        <f t="shared" si="25"/>
        <v>1</v>
      </c>
      <c r="I90" s="53"/>
      <c r="J90" s="53"/>
      <c r="K90" s="29" t="b">
        <f t="shared" si="14"/>
        <v>1</v>
      </c>
      <c r="L90" s="29" t="b">
        <f t="shared" ref="L90:L99" si="26">O90=E90</f>
        <v>1</v>
      </c>
      <c r="M90" s="29" t="b">
        <f t="shared" si="20"/>
        <v>1</v>
      </c>
      <c r="N90" s="62" t="s">
        <v>25</v>
      </c>
      <c r="O90" s="46">
        <v>0</v>
      </c>
      <c r="P90" s="47">
        <v>0</v>
      </c>
    </row>
    <row r="91" spans="1:16">
      <c r="B91" s="8" t="s">
        <v>26</v>
      </c>
      <c r="C91" s="4">
        <v>114.15</v>
      </c>
      <c r="D91" s="9">
        <v>43830</v>
      </c>
      <c r="E91" s="15">
        <v>0</v>
      </c>
      <c r="F91" s="71">
        <v>0</v>
      </c>
      <c r="G91" s="22">
        <f t="shared" ref="G91:G92" si="27">S75</f>
        <v>114.15</v>
      </c>
      <c r="H91" s="23" t="b">
        <f t="shared" si="25"/>
        <v>1</v>
      </c>
      <c r="I91" s="53"/>
      <c r="J91" s="53"/>
      <c r="K91" s="29" t="b">
        <f t="shared" si="14"/>
        <v>1</v>
      </c>
      <c r="L91" s="29" t="b">
        <f t="shared" si="26"/>
        <v>1</v>
      </c>
      <c r="M91" s="29" t="b">
        <f>F91=P91</f>
        <v>1</v>
      </c>
      <c r="N91" s="62" t="s">
        <v>26</v>
      </c>
      <c r="O91" s="46">
        <v>0</v>
      </c>
      <c r="P91" s="47">
        <v>0</v>
      </c>
    </row>
    <row r="92" spans="1:16">
      <c r="B92" s="8" t="s">
        <v>27</v>
      </c>
      <c r="C92" s="4">
        <v>112.19</v>
      </c>
      <c r="D92" s="9">
        <v>43830</v>
      </c>
      <c r="E92" s="15">
        <v>0</v>
      </c>
      <c r="F92" s="71">
        <v>0</v>
      </c>
      <c r="G92" s="22">
        <f t="shared" si="27"/>
        <v>112.19</v>
      </c>
      <c r="H92" s="23" t="b">
        <f t="shared" si="25"/>
        <v>1</v>
      </c>
      <c r="I92" s="53"/>
      <c r="J92" s="53"/>
      <c r="K92" s="29" t="b">
        <f t="shared" si="14"/>
        <v>1</v>
      </c>
      <c r="L92" s="29" t="b">
        <f t="shared" si="26"/>
        <v>1</v>
      </c>
      <c r="M92" s="29" t="b">
        <f t="shared" si="20"/>
        <v>1</v>
      </c>
      <c r="N92" s="62" t="s">
        <v>27</v>
      </c>
      <c r="O92" s="46">
        <v>0</v>
      </c>
      <c r="P92" s="47">
        <v>0</v>
      </c>
    </row>
    <row r="93" spans="1:16" ht="19.2">
      <c r="B93" s="3" t="s">
        <v>162</v>
      </c>
      <c r="C93" s="180">
        <v>32.457351461400002</v>
      </c>
      <c r="D93" s="180"/>
      <c r="E93" s="181">
        <v>49.3</v>
      </c>
      <c r="F93" s="181"/>
      <c r="G93" s="52">
        <f>'rachunek wyniku'!C9</f>
        <v>114</v>
      </c>
      <c r="H93" s="53">
        <f>IFERROR(G93/$C$19*100,0)</f>
        <v>0</v>
      </c>
      <c r="I93" s="40">
        <f>H93-C93</f>
        <v>-32.457351461400002</v>
      </c>
      <c r="K93" s="29" t="b">
        <f t="shared" si="14"/>
        <v>0</v>
      </c>
      <c r="L93" s="29" t="b">
        <f>O93=E93</f>
        <v>1</v>
      </c>
      <c r="M93" s="29" t="b">
        <f t="shared" si="20"/>
        <v>1</v>
      </c>
      <c r="N93" s="18" t="s">
        <v>140</v>
      </c>
      <c r="O93" s="160">
        <v>49.3</v>
      </c>
      <c r="P93" s="161"/>
    </row>
    <row r="94" spans="1:16">
      <c r="B94" s="1" t="s">
        <v>50</v>
      </c>
      <c r="C94" s="169">
        <v>2.2777088744839999</v>
      </c>
      <c r="D94" s="169"/>
      <c r="E94" s="169">
        <v>2.3505186681689998</v>
      </c>
      <c r="F94" s="169"/>
      <c r="G94" s="52">
        <f>'rachunek wyniku'!C10</f>
        <v>8</v>
      </c>
      <c r="H94" s="53">
        <f t="shared" ref="H94:H99" si="28">IFERROR(G94/$C$19*100,0)</f>
        <v>0</v>
      </c>
      <c r="I94" s="40">
        <f t="shared" ref="I94:I99" si="29">H94-C94</f>
        <v>-2.2777088744839999</v>
      </c>
      <c r="J94" s="58"/>
      <c r="K94" s="29" t="b">
        <f t="shared" si="14"/>
        <v>1</v>
      </c>
      <c r="L94" s="29" t="b">
        <f t="shared" si="26"/>
        <v>1</v>
      </c>
      <c r="M94" s="29" t="b">
        <f t="shared" si="20"/>
        <v>1</v>
      </c>
      <c r="N94" s="19" t="s">
        <v>50</v>
      </c>
      <c r="O94" s="140">
        <v>2.3505186681689998</v>
      </c>
      <c r="P94" s="141"/>
    </row>
    <row r="95" spans="1:16">
      <c r="B95" s="2" t="s">
        <v>51</v>
      </c>
      <c r="C95" s="169" t="s">
        <v>0</v>
      </c>
      <c r="D95" s="169"/>
      <c r="E95" s="169" t="s">
        <v>0</v>
      </c>
      <c r="F95" s="169"/>
      <c r="G95" s="52">
        <f>'rachunek wyniku'!C11</f>
        <v>0</v>
      </c>
      <c r="H95" s="53">
        <f t="shared" si="28"/>
        <v>0</v>
      </c>
      <c r="I95" s="40" t="e">
        <f t="shared" si="29"/>
        <v>#VALUE!</v>
      </c>
      <c r="K95" s="29" t="b">
        <f t="shared" si="14"/>
        <v>1</v>
      </c>
      <c r="L95" s="29" t="b">
        <f t="shared" si="26"/>
        <v>1</v>
      </c>
      <c r="M95" s="29" t="b">
        <f t="shared" si="20"/>
        <v>1</v>
      </c>
      <c r="N95" s="19" t="s">
        <v>51</v>
      </c>
      <c r="O95" s="140" t="s">
        <v>0</v>
      </c>
      <c r="P95" s="141"/>
    </row>
    <row r="96" spans="1:16">
      <c r="B96" s="2" t="s">
        <v>52</v>
      </c>
      <c r="C96" s="169">
        <v>13.666253246905001</v>
      </c>
      <c r="D96" s="169"/>
      <c r="E96" s="179">
        <v>24.41</v>
      </c>
      <c r="F96" s="179"/>
      <c r="G96" s="52">
        <f>'rachunek wyniku'!C12</f>
        <v>48</v>
      </c>
      <c r="H96" s="53">
        <f t="shared" si="28"/>
        <v>0</v>
      </c>
      <c r="I96" s="40">
        <f t="shared" si="29"/>
        <v>-13.666253246905001</v>
      </c>
      <c r="J96" s="58"/>
      <c r="K96" s="29" t="b">
        <f t="shared" si="14"/>
        <v>1</v>
      </c>
      <c r="L96" s="29" t="b">
        <f t="shared" si="26"/>
        <v>1</v>
      </c>
      <c r="M96" s="29" t="b">
        <f t="shared" si="20"/>
        <v>1</v>
      </c>
      <c r="N96" s="19" t="s">
        <v>52</v>
      </c>
      <c r="O96" s="150">
        <v>24.41</v>
      </c>
      <c r="P96" s="151"/>
    </row>
    <row r="97" spans="2:16">
      <c r="B97" s="2" t="s">
        <v>53</v>
      </c>
      <c r="C97" s="169" t="s">
        <v>0</v>
      </c>
      <c r="D97" s="169"/>
      <c r="E97" s="179">
        <v>0.94</v>
      </c>
      <c r="F97" s="179"/>
      <c r="G97" s="52">
        <f>'rachunek wyniku'!C13</f>
        <v>0</v>
      </c>
      <c r="H97" s="53">
        <f t="shared" si="28"/>
        <v>0</v>
      </c>
      <c r="I97" s="40" t="e">
        <f t="shared" si="29"/>
        <v>#VALUE!</v>
      </c>
      <c r="K97" s="29" t="b">
        <f t="shared" si="14"/>
        <v>1</v>
      </c>
      <c r="L97" s="29" t="b">
        <f t="shared" si="26"/>
        <v>1</v>
      </c>
      <c r="M97" s="29" t="b">
        <f t="shared" si="20"/>
        <v>1</v>
      </c>
      <c r="N97" s="19" t="s">
        <v>53</v>
      </c>
      <c r="O97" s="150">
        <v>0.94</v>
      </c>
      <c r="P97" s="151"/>
    </row>
    <row r="98" spans="2:16">
      <c r="B98" s="2" t="s">
        <v>55</v>
      </c>
      <c r="C98" s="169">
        <v>15.659248512078999</v>
      </c>
      <c r="D98" s="169"/>
      <c r="E98" s="179">
        <v>20.66</v>
      </c>
      <c r="F98" s="179"/>
      <c r="G98" s="52">
        <f>'rachunek wyniku'!C15</f>
        <v>55</v>
      </c>
      <c r="H98" s="53">
        <f t="shared" si="28"/>
        <v>0</v>
      </c>
      <c r="I98" s="40">
        <f t="shared" si="29"/>
        <v>-15.659248512078999</v>
      </c>
      <c r="K98" s="29" t="b">
        <f t="shared" si="14"/>
        <v>1</v>
      </c>
      <c r="L98" s="29" t="b">
        <f t="shared" si="26"/>
        <v>1</v>
      </c>
      <c r="M98" s="29" t="b">
        <f t="shared" si="20"/>
        <v>1</v>
      </c>
      <c r="N98" s="19" t="s">
        <v>55</v>
      </c>
      <c r="O98" s="150">
        <v>20.66</v>
      </c>
      <c r="P98" s="151"/>
    </row>
    <row r="99" spans="2:16">
      <c r="B99" s="2" t="s">
        <v>56</v>
      </c>
      <c r="C99" s="169" t="s">
        <v>0</v>
      </c>
      <c r="D99" s="169"/>
      <c r="E99" s="169" t="s">
        <v>0</v>
      </c>
      <c r="F99" s="169"/>
      <c r="G99" s="52">
        <f>'rachunek wyniku'!C16</f>
        <v>0</v>
      </c>
      <c r="H99" s="53">
        <f t="shared" si="28"/>
        <v>0</v>
      </c>
      <c r="I99" s="40" t="e">
        <f t="shared" si="29"/>
        <v>#VALUE!</v>
      </c>
      <c r="K99" s="29" t="b">
        <f t="shared" si="14"/>
        <v>1</v>
      </c>
      <c r="L99" s="29" t="b">
        <f t="shared" si="26"/>
        <v>1</v>
      </c>
      <c r="M99" s="29" t="b">
        <f t="shared" si="20"/>
        <v>1</v>
      </c>
      <c r="N99" s="19" t="s">
        <v>56</v>
      </c>
      <c r="O99" s="140" t="s">
        <v>0</v>
      </c>
      <c r="P99" s="141"/>
    </row>
    <row r="100" spans="2:16">
      <c r="K100" s="29"/>
      <c r="L100" s="29"/>
    </row>
    <row r="101" spans="2:16">
      <c r="B101" s="203"/>
      <c r="C101" s="204"/>
      <c r="D101" s="204"/>
      <c r="E101" s="204"/>
      <c r="F101" s="204"/>
    </row>
    <row r="103" spans="2:16">
      <c r="B103" s="203"/>
      <c r="C103" s="204"/>
      <c r="D103" s="204"/>
      <c r="E103" s="204"/>
      <c r="F103" s="204"/>
    </row>
  </sheetData>
  <mergeCells count="243">
    <mergeCell ref="C26:D26"/>
    <mergeCell ref="E26:F26"/>
    <mergeCell ref="C27:D27"/>
    <mergeCell ref="E27:F27"/>
    <mergeCell ref="B101:F101"/>
    <mergeCell ref="B103:F103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31:D31"/>
    <mergeCell ref="E31:F31"/>
    <mergeCell ref="C32:D32"/>
    <mergeCell ref="E32:F32"/>
    <mergeCell ref="C33:D33"/>
    <mergeCell ref="E33:F33"/>
    <mergeCell ref="C28:D28"/>
    <mergeCell ref="E28:F28"/>
    <mergeCell ref="C29:D29"/>
    <mergeCell ref="E29:F29"/>
    <mergeCell ref="C30:D30"/>
    <mergeCell ref="E30:F30"/>
    <mergeCell ref="C37:D37"/>
    <mergeCell ref="E37:F37"/>
    <mergeCell ref="C38:D38"/>
    <mergeCell ref="E38:F38"/>
    <mergeCell ref="C39:D39"/>
    <mergeCell ref="E39:F39"/>
    <mergeCell ref="C34:D34"/>
    <mergeCell ref="E34:F34"/>
    <mergeCell ref="C35:D35"/>
    <mergeCell ref="E35:F35"/>
    <mergeCell ref="C36:D36"/>
    <mergeCell ref="E36:F36"/>
    <mergeCell ref="C43:D43"/>
    <mergeCell ref="E43:F43"/>
    <mergeCell ref="C44:D44"/>
    <mergeCell ref="E44:F44"/>
    <mergeCell ref="C45:D45"/>
    <mergeCell ref="E45:F45"/>
    <mergeCell ref="C40:D40"/>
    <mergeCell ref="E40:F40"/>
    <mergeCell ref="C41:D41"/>
    <mergeCell ref="E41:F41"/>
    <mergeCell ref="C42:D42"/>
    <mergeCell ref="E42:F42"/>
    <mergeCell ref="C49:D49"/>
    <mergeCell ref="E49:F49"/>
    <mergeCell ref="C50:D50"/>
    <mergeCell ref="E50:F50"/>
    <mergeCell ref="C51:D51"/>
    <mergeCell ref="E51:F51"/>
    <mergeCell ref="C46:D46"/>
    <mergeCell ref="E46:F46"/>
    <mergeCell ref="C47:D47"/>
    <mergeCell ref="E47:F47"/>
    <mergeCell ref="C48:D48"/>
    <mergeCell ref="E48:F48"/>
    <mergeCell ref="C55:D55"/>
    <mergeCell ref="E55:F55"/>
    <mergeCell ref="C56:D56"/>
    <mergeCell ref="E56:F56"/>
    <mergeCell ref="C57:D57"/>
    <mergeCell ref="E57:F57"/>
    <mergeCell ref="C52:D52"/>
    <mergeCell ref="E52:F52"/>
    <mergeCell ref="C53:D53"/>
    <mergeCell ref="E53:F53"/>
    <mergeCell ref="C54:D54"/>
    <mergeCell ref="E54:F54"/>
    <mergeCell ref="C61:D61"/>
    <mergeCell ref="E61:F61"/>
    <mergeCell ref="C62:D62"/>
    <mergeCell ref="E62:F62"/>
    <mergeCell ref="C63:D63"/>
    <mergeCell ref="E63:F63"/>
    <mergeCell ref="C64:D64"/>
    <mergeCell ref="E64:F64"/>
    <mergeCell ref="C58:D58"/>
    <mergeCell ref="E58:F58"/>
    <mergeCell ref="C59:D59"/>
    <mergeCell ref="E59:F59"/>
    <mergeCell ref="C60:D60"/>
    <mergeCell ref="E60:F60"/>
    <mergeCell ref="C65:D65"/>
    <mergeCell ref="E65:F65"/>
    <mergeCell ref="C66:D66"/>
    <mergeCell ref="E66:F66"/>
    <mergeCell ref="C67:D67"/>
    <mergeCell ref="E67:F67"/>
    <mergeCell ref="C68:D68"/>
    <mergeCell ref="E68:F68"/>
    <mergeCell ref="C69:D69"/>
    <mergeCell ref="E69:F69"/>
    <mergeCell ref="C5:D5"/>
    <mergeCell ref="E5:F5"/>
    <mergeCell ref="C6:D6"/>
    <mergeCell ref="E6:F6"/>
    <mergeCell ref="C7:D7"/>
    <mergeCell ref="E7:F7"/>
    <mergeCell ref="C2:D2"/>
    <mergeCell ref="E2:F2"/>
    <mergeCell ref="C3:D3"/>
    <mergeCell ref="E3:F3"/>
    <mergeCell ref="C4:D4"/>
    <mergeCell ref="E4:F4"/>
    <mergeCell ref="C11:D11"/>
    <mergeCell ref="E11:F11"/>
    <mergeCell ref="C12:D12"/>
    <mergeCell ref="E12:F12"/>
    <mergeCell ref="C13:D13"/>
    <mergeCell ref="E13:F13"/>
    <mergeCell ref="C8:D8"/>
    <mergeCell ref="E8:F8"/>
    <mergeCell ref="C9:D9"/>
    <mergeCell ref="E9:F9"/>
    <mergeCell ref="C10:D10"/>
    <mergeCell ref="E10:F10"/>
    <mergeCell ref="C17:D17"/>
    <mergeCell ref="E17:F17"/>
    <mergeCell ref="C18:D18"/>
    <mergeCell ref="E18:F18"/>
    <mergeCell ref="C19:D19"/>
    <mergeCell ref="E19:F19"/>
    <mergeCell ref="C14:D14"/>
    <mergeCell ref="E14:F14"/>
    <mergeCell ref="C15:D15"/>
    <mergeCell ref="E15:F15"/>
    <mergeCell ref="C16:D16"/>
    <mergeCell ref="E16:F16"/>
    <mergeCell ref="O19:P19"/>
    <mergeCell ref="O20:P20"/>
    <mergeCell ref="C96:D96"/>
    <mergeCell ref="E96:F96"/>
    <mergeCell ref="C97:D97"/>
    <mergeCell ref="E97:F97"/>
    <mergeCell ref="C98:D98"/>
    <mergeCell ref="E98:F98"/>
    <mergeCell ref="C93:D93"/>
    <mergeCell ref="E93:F93"/>
    <mergeCell ref="C94:D94"/>
    <mergeCell ref="E94:F94"/>
    <mergeCell ref="C95:D95"/>
    <mergeCell ref="E95:F95"/>
    <mergeCell ref="C70:D70"/>
    <mergeCell ref="E70:F70"/>
    <mergeCell ref="C71:D71"/>
    <mergeCell ref="E71:F71"/>
    <mergeCell ref="C72:D72"/>
    <mergeCell ref="E72:F72"/>
    <mergeCell ref="C73:D73"/>
    <mergeCell ref="E73:F73"/>
    <mergeCell ref="C74:D74"/>
    <mergeCell ref="E74:F74"/>
    <mergeCell ref="O50:P50"/>
    <mergeCell ref="O51:P51"/>
    <mergeCell ref="O52:P52"/>
    <mergeCell ref="O53:P53"/>
    <mergeCell ref="C99:D99"/>
    <mergeCell ref="E99:F99"/>
    <mergeCell ref="K1:P1"/>
    <mergeCell ref="O2:P2"/>
    <mergeCell ref="O3:P3"/>
    <mergeCell ref="O4:P4"/>
    <mergeCell ref="O5:P5"/>
    <mergeCell ref="O6:P6"/>
    <mergeCell ref="O7:P7"/>
    <mergeCell ref="O8:P8"/>
    <mergeCell ref="O9:P9"/>
    <mergeCell ref="O10:P10"/>
    <mergeCell ref="O11:P11"/>
    <mergeCell ref="O12:P12"/>
    <mergeCell ref="O13:P13"/>
    <mergeCell ref="O14:P14"/>
    <mergeCell ref="O15:P15"/>
    <mergeCell ref="O16:P16"/>
    <mergeCell ref="O17:P17"/>
    <mergeCell ref="O18:P18"/>
    <mergeCell ref="O94:P94"/>
    <mergeCell ref="O95:P95"/>
    <mergeCell ref="O96:P96"/>
    <mergeCell ref="O97:P97"/>
    <mergeCell ref="O21:P21"/>
    <mergeCell ref="O23:P23"/>
    <mergeCell ref="O24:P24"/>
    <mergeCell ref="O25:P25"/>
    <mergeCell ref="O41:P41"/>
    <mergeCell ref="O43:P43"/>
    <mergeCell ref="O44:P44"/>
    <mergeCell ref="O45:P45"/>
    <mergeCell ref="O61:P61"/>
    <mergeCell ref="O22:P22"/>
    <mergeCell ref="O34:P34"/>
    <mergeCell ref="O35:P35"/>
    <mergeCell ref="O36:P36"/>
    <mergeCell ref="O37:P37"/>
    <mergeCell ref="O38:P38"/>
    <mergeCell ref="O39:P39"/>
    <mergeCell ref="O40:P40"/>
    <mergeCell ref="O42:P42"/>
    <mergeCell ref="O46:P46"/>
    <mergeCell ref="O47:P47"/>
    <mergeCell ref="O63:P63"/>
    <mergeCell ref="O65:P65"/>
    <mergeCell ref="O70:P70"/>
    <mergeCell ref="O64:P64"/>
    <mergeCell ref="O71:P71"/>
    <mergeCell ref="O72:P72"/>
    <mergeCell ref="O73:P73"/>
    <mergeCell ref="O74:P74"/>
    <mergeCell ref="O93:P93"/>
    <mergeCell ref="O99:P99"/>
    <mergeCell ref="O26:P26"/>
    <mergeCell ref="O27:P27"/>
    <mergeCell ref="O28:P28"/>
    <mergeCell ref="O29:P29"/>
    <mergeCell ref="O30:P30"/>
    <mergeCell ref="O31:P31"/>
    <mergeCell ref="O32:P32"/>
    <mergeCell ref="O33:P33"/>
    <mergeCell ref="O66:P66"/>
    <mergeCell ref="O67:P67"/>
    <mergeCell ref="O68:P68"/>
    <mergeCell ref="O69:P69"/>
    <mergeCell ref="O57:P57"/>
    <mergeCell ref="O58:P58"/>
    <mergeCell ref="O59:P59"/>
    <mergeCell ref="O60:P60"/>
    <mergeCell ref="O48:P48"/>
    <mergeCell ref="O49:P49"/>
    <mergeCell ref="O54:P54"/>
    <mergeCell ref="O55:P55"/>
    <mergeCell ref="O56:P56"/>
    <mergeCell ref="O98:P98"/>
    <mergeCell ref="O62:P62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94"/>
  <sheetViews>
    <sheetView tabSelected="1" topLeftCell="A25" zoomScaleNormal="100" workbookViewId="0">
      <selection activeCell="H84" sqref="H84"/>
    </sheetView>
  </sheetViews>
  <sheetFormatPr defaultColWidth="9" defaultRowHeight="13.8"/>
  <cols>
    <col min="1" max="1" width="9" style="96"/>
    <col min="2" max="2" width="44.3984375" style="96" customWidth="1"/>
    <col min="3" max="3" width="7.69921875" style="96" customWidth="1"/>
    <col min="4" max="4" width="10.09765625" style="96" customWidth="1"/>
    <col min="5" max="5" width="7.69921875" style="96" customWidth="1"/>
    <col min="6" max="6" width="10.19921875" style="96" customWidth="1"/>
    <col min="7" max="16384" width="9" style="96"/>
  </cols>
  <sheetData>
    <row r="1" spans="2:6">
      <c r="C1" s="230" t="s">
        <v>163</v>
      </c>
      <c r="D1" s="230"/>
      <c r="E1" s="231"/>
      <c r="F1" s="231"/>
    </row>
    <row r="2" spans="2:6" ht="14.25" customHeight="1">
      <c r="B2" s="118" t="s">
        <v>123</v>
      </c>
      <c r="C2" s="227" t="s">
        <v>46</v>
      </c>
      <c r="D2" s="227"/>
      <c r="E2" s="227" t="s">
        <v>47</v>
      </c>
      <c r="F2" s="227"/>
    </row>
    <row r="3" spans="2:6">
      <c r="B3" s="109" t="s">
        <v>1</v>
      </c>
      <c r="C3" s="228">
        <v>315</v>
      </c>
      <c r="D3" s="229"/>
      <c r="E3" s="228">
        <v>75</v>
      </c>
      <c r="F3" s="229"/>
    </row>
    <row r="4" spans="2:6">
      <c r="B4" s="99" t="s">
        <v>124</v>
      </c>
      <c r="C4" s="225">
        <v>216</v>
      </c>
      <c r="D4" s="225"/>
      <c r="E4" s="225">
        <v>141</v>
      </c>
      <c r="F4" s="225"/>
    </row>
    <row r="5" spans="2:6">
      <c r="B5" s="99" t="s">
        <v>125</v>
      </c>
      <c r="C5" s="225">
        <v>39</v>
      </c>
      <c r="D5" s="225"/>
      <c r="E5" s="225">
        <v>-15</v>
      </c>
      <c r="F5" s="225"/>
    </row>
    <row r="6" spans="2:6">
      <c r="B6" s="111" t="s">
        <v>126</v>
      </c>
      <c r="C6" s="225">
        <v>-8</v>
      </c>
      <c r="D6" s="225"/>
      <c r="E6" s="225">
        <v>-5</v>
      </c>
      <c r="F6" s="225"/>
    </row>
    <row r="7" spans="2:6">
      <c r="B7" s="111" t="s">
        <v>127</v>
      </c>
      <c r="C7" s="225">
        <v>-5</v>
      </c>
      <c r="D7" s="225"/>
      <c r="E7" s="225">
        <v>2</v>
      </c>
      <c r="F7" s="225"/>
    </row>
    <row r="8" spans="2:6">
      <c r="B8" s="111" t="s">
        <v>128</v>
      </c>
      <c r="C8" s="225">
        <v>52</v>
      </c>
      <c r="D8" s="225"/>
      <c r="E8" s="225">
        <v>-12</v>
      </c>
      <c r="F8" s="225"/>
    </row>
    <row r="9" spans="2:6">
      <c r="B9" s="99" t="s">
        <v>129</v>
      </c>
      <c r="C9" s="225">
        <v>39</v>
      </c>
      <c r="D9" s="225"/>
      <c r="E9" s="225">
        <v>-15</v>
      </c>
      <c r="F9" s="225"/>
    </row>
    <row r="10" spans="2:6">
      <c r="B10" s="99" t="s">
        <v>130</v>
      </c>
      <c r="C10" s="226">
        <v>0</v>
      </c>
      <c r="D10" s="226"/>
      <c r="E10" s="226">
        <v>0</v>
      </c>
      <c r="F10" s="226"/>
    </row>
    <row r="11" spans="2:6">
      <c r="B11" s="111" t="s">
        <v>131</v>
      </c>
      <c r="C11" s="226">
        <v>0</v>
      </c>
      <c r="D11" s="226"/>
      <c r="E11" s="226">
        <v>0</v>
      </c>
      <c r="F11" s="226"/>
    </row>
    <row r="12" spans="2:6">
      <c r="B12" s="111" t="s">
        <v>132</v>
      </c>
      <c r="C12" s="226">
        <v>0</v>
      </c>
      <c r="D12" s="226"/>
      <c r="E12" s="226">
        <v>0</v>
      </c>
      <c r="F12" s="226"/>
    </row>
    <row r="13" spans="2:6">
      <c r="B13" s="111" t="s">
        <v>133</v>
      </c>
      <c r="C13" s="226">
        <v>0</v>
      </c>
      <c r="D13" s="226"/>
      <c r="E13" s="226">
        <v>0</v>
      </c>
      <c r="F13" s="226"/>
    </row>
    <row r="14" spans="2:6">
      <c r="B14" s="99" t="s">
        <v>134</v>
      </c>
      <c r="C14" s="225">
        <v>276</v>
      </c>
      <c r="D14" s="225"/>
      <c r="E14" s="225">
        <v>90</v>
      </c>
      <c r="F14" s="225"/>
    </row>
    <row r="15" spans="2:6">
      <c r="B15" s="111" t="s">
        <v>135</v>
      </c>
      <c r="C15" s="225">
        <v>855</v>
      </c>
      <c r="D15" s="225"/>
      <c r="E15" s="225">
        <v>254</v>
      </c>
      <c r="F15" s="225"/>
    </row>
    <row r="16" spans="2:6">
      <c r="B16" s="111" t="s">
        <v>136</v>
      </c>
      <c r="C16" s="225">
        <v>-579</v>
      </c>
      <c r="D16" s="225"/>
      <c r="E16" s="225">
        <v>-164</v>
      </c>
      <c r="F16" s="225"/>
    </row>
    <row r="17" spans="2:6">
      <c r="B17" s="99" t="s">
        <v>137</v>
      </c>
      <c r="C17" s="225">
        <v>315</v>
      </c>
      <c r="D17" s="225"/>
      <c r="E17" s="225">
        <v>75</v>
      </c>
      <c r="F17" s="225"/>
    </row>
    <row r="18" spans="2:6">
      <c r="B18" s="99" t="s">
        <v>138</v>
      </c>
      <c r="C18" s="225">
        <v>531</v>
      </c>
      <c r="D18" s="225"/>
      <c r="E18" s="225">
        <v>216</v>
      </c>
      <c r="F18" s="225"/>
    </row>
    <row r="19" spans="2:6">
      <c r="B19" s="99" t="s">
        <v>139</v>
      </c>
      <c r="C19" s="225">
        <v>347.885401967213</v>
      </c>
      <c r="D19" s="225"/>
      <c r="E19" s="225">
        <v>213</v>
      </c>
      <c r="F19" s="225"/>
    </row>
    <row r="20" spans="2:6">
      <c r="B20" s="109" t="s">
        <v>109</v>
      </c>
      <c r="C20" s="223">
        <v>2474.8359999999998</v>
      </c>
      <c r="D20" s="224"/>
      <c r="E20" s="223">
        <v>884.7</v>
      </c>
      <c r="F20" s="224"/>
    </row>
    <row r="21" spans="2:6">
      <c r="B21" s="99" t="s">
        <v>110</v>
      </c>
      <c r="C21" s="222">
        <v>2474.8359999999998</v>
      </c>
      <c r="D21" s="222"/>
      <c r="E21" s="222">
        <v>884.7</v>
      </c>
      <c r="F21" s="222"/>
    </row>
    <row r="22" spans="2:6">
      <c r="B22" s="111" t="s">
        <v>24</v>
      </c>
      <c r="C22" s="222"/>
      <c r="D22" s="222"/>
      <c r="E22" s="222"/>
      <c r="F22" s="222"/>
    </row>
    <row r="23" spans="2:6">
      <c r="B23" s="112" t="s">
        <v>111</v>
      </c>
      <c r="C23" s="219">
        <v>7453.3469999999998</v>
      </c>
      <c r="D23" s="219"/>
      <c r="E23" s="219">
        <v>2425.194</v>
      </c>
      <c r="F23" s="219"/>
    </row>
    <row r="24" spans="2:6">
      <c r="B24" s="112" t="s">
        <v>112</v>
      </c>
      <c r="C24" s="219">
        <v>5578.1149999999998</v>
      </c>
      <c r="D24" s="219"/>
      <c r="E24" s="219">
        <v>1540.4939999999999</v>
      </c>
      <c r="F24" s="219"/>
    </row>
    <row r="25" spans="2:6">
      <c r="B25" s="112" t="s">
        <v>113</v>
      </c>
      <c r="C25" s="219">
        <v>1875.232</v>
      </c>
      <c r="D25" s="219"/>
      <c r="E25" s="219">
        <v>884.7</v>
      </c>
      <c r="F25" s="219"/>
    </row>
    <row r="26" spans="2:6">
      <c r="B26" s="111" t="s">
        <v>25</v>
      </c>
      <c r="C26" s="222"/>
      <c r="D26" s="222"/>
      <c r="E26" s="222"/>
      <c r="F26" s="222"/>
    </row>
    <row r="27" spans="2:6">
      <c r="B27" s="112" t="s">
        <v>111</v>
      </c>
      <c r="C27" s="219">
        <v>20.547000000000001</v>
      </c>
      <c r="D27" s="219"/>
      <c r="E27" s="219">
        <v>0</v>
      </c>
      <c r="F27" s="219"/>
    </row>
    <row r="28" spans="2:6">
      <c r="B28" s="112" t="s">
        <v>112</v>
      </c>
      <c r="C28" s="219">
        <v>0</v>
      </c>
      <c r="D28" s="219"/>
      <c r="E28" s="219">
        <v>0</v>
      </c>
      <c r="F28" s="219"/>
    </row>
    <row r="29" spans="2:6">
      <c r="B29" s="112" t="s">
        <v>113</v>
      </c>
      <c r="C29" s="219">
        <v>20.547000000000001</v>
      </c>
      <c r="D29" s="219"/>
      <c r="E29" s="219">
        <v>0</v>
      </c>
      <c r="F29" s="219"/>
    </row>
    <row r="30" spans="2:6">
      <c r="B30" s="111" t="s">
        <v>26</v>
      </c>
      <c r="C30" s="222"/>
      <c r="D30" s="222"/>
      <c r="E30" s="222"/>
      <c r="F30" s="222"/>
    </row>
    <row r="31" spans="2:6">
      <c r="B31" s="112" t="s">
        <v>111</v>
      </c>
      <c r="C31" s="219">
        <v>551.99599999999998</v>
      </c>
      <c r="D31" s="219"/>
      <c r="E31" s="219">
        <v>0</v>
      </c>
      <c r="F31" s="219"/>
    </row>
    <row r="32" spans="2:6">
      <c r="B32" s="112" t="s">
        <v>112</v>
      </c>
      <c r="C32" s="219">
        <v>2.351</v>
      </c>
      <c r="D32" s="219"/>
      <c r="E32" s="219">
        <v>0</v>
      </c>
      <c r="F32" s="219"/>
    </row>
    <row r="33" spans="2:6">
      <c r="B33" s="112" t="s">
        <v>113</v>
      </c>
      <c r="C33" s="219">
        <v>549.64499999999998</v>
      </c>
      <c r="D33" s="219"/>
      <c r="E33" s="219">
        <v>0</v>
      </c>
      <c r="F33" s="219"/>
    </row>
    <row r="34" spans="2:6">
      <c r="B34" s="111" t="s">
        <v>27</v>
      </c>
      <c r="C34" s="222"/>
      <c r="D34" s="222"/>
      <c r="E34" s="222"/>
      <c r="F34" s="222"/>
    </row>
    <row r="35" spans="2:6">
      <c r="B35" s="112" t="s">
        <v>111</v>
      </c>
      <c r="C35" s="219">
        <v>29.411999999999999</v>
      </c>
      <c r="D35" s="219"/>
      <c r="E35" s="219">
        <v>0</v>
      </c>
      <c r="F35" s="219"/>
    </row>
    <row r="36" spans="2:6">
      <c r="B36" s="112" t="s">
        <v>112</v>
      </c>
      <c r="C36" s="219">
        <v>0</v>
      </c>
      <c r="D36" s="219"/>
      <c r="E36" s="219">
        <v>0</v>
      </c>
      <c r="F36" s="219"/>
    </row>
    <row r="37" spans="2:6">
      <c r="B37" s="112" t="s">
        <v>113</v>
      </c>
      <c r="C37" s="219">
        <v>29.411999999999999</v>
      </c>
      <c r="D37" s="219"/>
      <c r="E37" s="219">
        <v>0</v>
      </c>
      <c r="F37" s="219"/>
    </row>
    <row r="38" spans="2:6">
      <c r="B38" s="99" t="s">
        <v>115</v>
      </c>
      <c r="C38" s="222">
        <v>4725.482</v>
      </c>
      <c r="D38" s="222"/>
      <c r="E38" s="222">
        <v>2250.6460000000002</v>
      </c>
      <c r="F38" s="222"/>
    </row>
    <row r="39" spans="2:6">
      <c r="B39" s="111" t="s">
        <v>24</v>
      </c>
      <c r="C39" s="222"/>
      <c r="D39" s="222"/>
      <c r="E39" s="222"/>
      <c r="F39" s="222"/>
    </row>
    <row r="40" spans="2:6">
      <c r="B40" s="112" t="s">
        <v>111</v>
      </c>
      <c r="C40" s="219">
        <v>11760.749</v>
      </c>
      <c r="D40" s="219"/>
      <c r="E40" s="219">
        <v>4307.402</v>
      </c>
      <c r="F40" s="219"/>
    </row>
    <row r="41" spans="2:6">
      <c r="B41" s="112" t="s">
        <v>112</v>
      </c>
      <c r="C41" s="219">
        <v>7634.8710000000001</v>
      </c>
      <c r="D41" s="219"/>
      <c r="E41" s="219">
        <v>2056.7559999999999</v>
      </c>
      <c r="F41" s="219"/>
    </row>
    <row r="42" spans="2:6">
      <c r="B42" s="112" t="s">
        <v>113</v>
      </c>
      <c r="C42" s="219">
        <v>4125.8779999999997</v>
      </c>
      <c r="D42" s="219"/>
      <c r="E42" s="219">
        <v>2250.6460000000002</v>
      </c>
      <c r="F42" s="219"/>
    </row>
    <row r="43" spans="2:6">
      <c r="B43" s="111" t="s">
        <v>25</v>
      </c>
      <c r="C43" s="222"/>
      <c r="D43" s="222"/>
      <c r="E43" s="222"/>
      <c r="F43" s="222"/>
    </row>
    <row r="44" spans="2:6">
      <c r="B44" s="112" t="s">
        <v>111</v>
      </c>
      <c r="C44" s="219">
        <v>20.547000000000001</v>
      </c>
      <c r="D44" s="219"/>
      <c r="E44" s="219">
        <v>0</v>
      </c>
      <c r="F44" s="219"/>
    </row>
    <row r="45" spans="2:6">
      <c r="B45" s="112" t="s">
        <v>112</v>
      </c>
      <c r="C45" s="219">
        <v>0</v>
      </c>
      <c r="D45" s="219"/>
      <c r="E45" s="219">
        <v>0</v>
      </c>
      <c r="F45" s="219"/>
    </row>
    <row r="46" spans="2:6">
      <c r="B46" s="112" t="s">
        <v>113</v>
      </c>
      <c r="C46" s="219">
        <v>20.547000000000001</v>
      </c>
      <c r="D46" s="219"/>
      <c r="E46" s="219">
        <v>0</v>
      </c>
      <c r="F46" s="219"/>
    </row>
    <row r="47" spans="2:6">
      <c r="B47" s="111" t="s">
        <v>26</v>
      </c>
      <c r="C47" s="222"/>
      <c r="D47" s="222"/>
      <c r="E47" s="222"/>
      <c r="F47" s="222"/>
    </row>
    <row r="48" spans="2:6">
      <c r="B48" s="112" t="s">
        <v>111</v>
      </c>
      <c r="C48" s="219">
        <v>551.99599999999998</v>
      </c>
      <c r="D48" s="219"/>
      <c r="E48" s="219">
        <v>0</v>
      </c>
      <c r="F48" s="219"/>
    </row>
    <row r="49" spans="2:6">
      <c r="B49" s="112" t="s">
        <v>112</v>
      </c>
      <c r="C49" s="219">
        <v>2.351</v>
      </c>
      <c r="D49" s="219"/>
      <c r="E49" s="219">
        <v>0</v>
      </c>
      <c r="F49" s="219"/>
    </row>
    <row r="50" spans="2:6">
      <c r="B50" s="112" t="s">
        <v>113</v>
      </c>
      <c r="C50" s="219">
        <v>549.64499999999998</v>
      </c>
      <c r="D50" s="219"/>
      <c r="E50" s="219">
        <v>0</v>
      </c>
      <c r="F50" s="219"/>
    </row>
    <row r="51" spans="2:6">
      <c r="B51" s="111" t="s">
        <v>27</v>
      </c>
      <c r="C51" s="222"/>
      <c r="D51" s="222"/>
      <c r="E51" s="222"/>
      <c r="F51" s="222"/>
    </row>
    <row r="52" spans="2:6">
      <c r="B52" s="112" t="s">
        <v>111</v>
      </c>
      <c r="C52" s="219">
        <v>29.411999999999999</v>
      </c>
      <c r="D52" s="219"/>
      <c r="E52" s="219">
        <v>0</v>
      </c>
      <c r="F52" s="219"/>
    </row>
    <row r="53" spans="2:6">
      <c r="B53" s="112" t="s">
        <v>112</v>
      </c>
      <c r="C53" s="219">
        <v>0</v>
      </c>
      <c r="D53" s="219"/>
      <c r="E53" s="219">
        <v>0</v>
      </c>
      <c r="F53" s="219"/>
    </row>
    <row r="54" spans="2:6">
      <c r="B54" s="112" t="s">
        <v>113</v>
      </c>
      <c r="C54" s="219">
        <v>29.411999999999999</v>
      </c>
      <c r="D54" s="219"/>
      <c r="E54" s="219">
        <v>0</v>
      </c>
      <c r="F54" s="219"/>
    </row>
    <row r="55" spans="2:6">
      <c r="B55" s="99" t="s">
        <v>2</v>
      </c>
      <c r="C55" s="220">
        <v>0</v>
      </c>
      <c r="D55" s="221"/>
      <c r="E55" s="220">
        <v>0</v>
      </c>
      <c r="F55" s="221"/>
    </row>
    <row r="56" spans="2:6">
      <c r="B56" s="104" t="s">
        <v>116</v>
      </c>
      <c r="C56" s="215"/>
      <c r="D56" s="216"/>
      <c r="E56" s="215"/>
      <c r="F56" s="216"/>
    </row>
    <row r="57" spans="2:6" ht="19.2">
      <c r="B57" s="114" t="s">
        <v>117</v>
      </c>
      <c r="C57" s="217"/>
      <c r="D57" s="218"/>
      <c r="E57" s="217"/>
      <c r="F57" s="218"/>
    </row>
    <row r="58" spans="2:6">
      <c r="B58" s="116" t="s">
        <v>24</v>
      </c>
      <c r="C58" s="215">
        <v>96.11</v>
      </c>
      <c r="D58" s="216"/>
      <c r="E58" s="215">
        <v>103.48</v>
      </c>
      <c r="F58" s="216"/>
    </row>
    <row r="59" spans="2:6" ht="19.2">
      <c r="B59" s="114" t="s">
        <v>118</v>
      </c>
      <c r="C59" s="215"/>
      <c r="D59" s="216"/>
      <c r="E59" s="215"/>
      <c r="F59" s="216"/>
    </row>
    <row r="60" spans="2:6">
      <c r="B60" s="116" t="s">
        <v>24</v>
      </c>
      <c r="C60" s="215">
        <v>112.13</v>
      </c>
      <c r="D60" s="216"/>
      <c r="E60" s="215">
        <v>96.11</v>
      </c>
      <c r="F60" s="216"/>
    </row>
    <row r="61" spans="2:6">
      <c r="B61" s="116" t="s">
        <v>25</v>
      </c>
      <c r="C61" s="215">
        <v>113.94</v>
      </c>
      <c r="D61" s="216"/>
      <c r="E61" s="212">
        <v>0</v>
      </c>
      <c r="F61" s="213"/>
    </row>
    <row r="62" spans="2:6">
      <c r="B62" s="116" t="s">
        <v>26</v>
      </c>
      <c r="C62" s="215">
        <v>114.15</v>
      </c>
      <c r="D62" s="216"/>
      <c r="E62" s="212">
        <v>0</v>
      </c>
      <c r="F62" s="213"/>
    </row>
    <row r="63" spans="2:6">
      <c r="B63" s="116" t="s">
        <v>27</v>
      </c>
      <c r="C63" s="215">
        <v>112.19</v>
      </c>
      <c r="D63" s="216"/>
      <c r="E63" s="212">
        <v>0</v>
      </c>
      <c r="F63" s="213"/>
    </row>
    <row r="64" spans="2:6" ht="21" customHeight="1">
      <c r="B64" s="114" t="s">
        <v>119</v>
      </c>
      <c r="C64" s="215"/>
      <c r="D64" s="216"/>
      <c r="E64" s="215"/>
      <c r="F64" s="216"/>
    </row>
    <row r="65" spans="2:6">
      <c r="B65" s="116" t="s">
        <v>24</v>
      </c>
      <c r="C65" s="210">
        <v>16.670000000000002</v>
      </c>
      <c r="D65" s="211"/>
      <c r="E65" s="210">
        <v>-7.12</v>
      </c>
      <c r="F65" s="211"/>
    </row>
    <row r="66" spans="2:6">
      <c r="B66" s="116" t="s">
        <v>159</v>
      </c>
      <c r="C66" s="210">
        <v>12.756054794520544</v>
      </c>
      <c r="D66" s="211"/>
      <c r="E66" s="212">
        <v>0</v>
      </c>
      <c r="F66" s="213"/>
    </row>
    <row r="67" spans="2:6">
      <c r="B67" s="116" t="s">
        <v>160</v>
      </c>
      <c r="C67" s="210">
        <v>13.064520547945213</v>
      </c>
      <c r="D67" s="211"/>
      <c r="E67" s="212">
        <v>0</v>
      </c>
      <c r="F67" s="213"/>
    </row>
    <row r="68" spans="2:6">
      <c r="B68" s="116" t="s">
        <v>161</v>
      </c>
      <c r="C68" s="210">
        <v>1.1021095890410957</v>
      </c>
      <c r="D68" s="211"/>
      <c r="E68" s="212">
        <v>0</v>
      </c>
      <c r="F68" s="213"/>
    </row>
    <row r="69" spans="2:6" ht="19.2">
      <c r="B69" s="114" t="s">
        <v>120</v>
      </c>
      <c r="C69" s="119" t="s">
        <v>155</v>
      </c>
      <c r="D69" s="119" t="s">
        <v>156</v>
      </c>
      <c r="E69" s="119" t="s">
        <v>155</v>
      </c>
      <c r="F69" s="119" t="s">
        <v>156</v>
      </c>
    </row>
    <row r="70" spans="2:6">
      <c r="B70" s="116" t="s">
        <v>24</v>
      </c>
      <c r="C70" s="117">
        <v>96.21</v>
      </c>
      <c r="D70" s="120">
        <v>43468</v>
      </c>
      <c r="E70" s="117">
        <v>94.83</v>
      </c>
      <c r="F70" s="120">
        <v>43461</v>
      </c>
    </row>
    <row r="71" spans="2:6">
      <c r="B71" s="116" t="s">
        <v>25</v>
      </c>
      <c r="C71" s="121">
        <v>101.07</v>
      </c>
      <c r="D71" s="120">
        <v>43691</v>
      </c>
      <c r="E71" s="121">
        <v>0</v>
      </c>
      <c r="F71" s="122">
        <v>0</v>
      </c>
    </row>
    <row r="72" spans="2:6">
      <c r="B72" s="116" t="s">
        <v>26</v>
      </c>
      <c r="C72" s="121">
        <v>101.14</v>
      </c>
      <c r="D72" s="120">
        <v>43494</v>
      </c>
      <c r="E72" s="121">
        <v>0</v>
      </c>
      <c r="F72" s="122">
        <v>0</v>
      </c>
    </row>
    <row r="73" spans="2:6">
      <c r="B73" s="116" t="s">
        <v>27</v>
      </c>
      <c r="C73" s="121">
        <v>107.99</v>
      </c>
      <c r="D73" s="120">
        <v>43802</v>
      </c>
      <c r="E73" s="121">
        <v>0</v>
      </c>
      <c r="F73" s="122">
        <v>0</v>
      </c>
    </row>
    <row r="74" spans="2:6" ht="19.2">
      <c r="B74" s="114" t="s">
        <v>121</v>
      </c>
      <c r="C74" s="119" t="s">
        <v>155</v>
      </c>
      <c r="D74" s="119" t="s">
        <v>156</v>
      </c>
      <c r="E74" s="119" t="s">
        <v>155</v>
      </c>
      <c r="F74" s="119" t="s">
        <v>156</v>
      </c>
    </row>
    <row r="75" spans="2:6">
      <c r="B75" s="116" t="s">
        <v>24</v>
      </c>
      <c r="C75" s="117">
        <v>112.63</v>
      </c>
      <c r="D75" s="120">
        <v>43826</v>
      </c>
      <c r="E75" s="117">
        <v>106.71</v>
      </c>
      <c r="F75" s="120">
        <v>43242</v>
      </c>
    </row>
    <row r="76" spans="2:6">
      <c r="B76" s="116" t="s">
        <v>25</v>
      </c>
      <c r="C76" s="117">
        <v>114.42</v>
      </c>
      <c r="D76" s="120">
        <v>43826</v>
      </c>
      <c r="E76" s="121">
        <v>0</v>
      </c>
      <c r="F76" s="122">
        <v>0</v>
      </c>
    </row>
    <row r="77" spans="2:6">
      <c r="B77" s="116" t="s">
        <v>26</v>
      </c>
      <c r="C77" s="117">
        <v>114.63</v>
      </c>
      <c r="D77" s="120">
        <v>43826</v>
      </c>
      <c r="E77" s="121">
        <v>0</v>
      </c>
      <c r="F77" s="122">
        <v>0</v>
      </c>
    </row>
    <row r="78" spans="2:6">
      <c r="B78" s="116" t="s">
        <v>27</v>
      </c>
      <c r="C78" s="117">
        <v>112.68</v>
      </c>
      <c r="D78" s="120">
        <v>43826</v>
      </c>
      <c r="E78" s="121">
        <v>0</v>
      </c>
      <c r="F78" s="122">
        <v>0</v>
      </c>
    </row>
    <row r="79" spans="2:6" ht="19.2">
      <c r="B79" s="114" t="s">
        <v>122</v>
      </c>
      <c r="C79" s="119" t="s">
        <v>155</v>
      </c>
      <c r="D79" s="119" t="s">
        <v>156</v>
      </c>
      <c r="E79" s="119" t="s">
        <v>155</v>
      </c>
      <c r="F79" s="119" t="s">
        <v>156</v>
      </c>
    </row>
    <row r="80" spans="2:6">
      <c r="B80" s="116" t="s">
        <v>24</v>
      </c>
      <c r="C80" s="117">
        <v>112</v>
      </c>
      <c r="D80" s="120">
        <v>43829</v>
      </c>
      <c r="E80" s="117">
        <v>95.79326113480306</v>
      </c>
      <c r="F80" s="120">
        <v>43462</v>
      </c>
    </row>
    <row r="81" spans="2:6">
      <c r="B81" s="116" t="s">
        <v>25</v>
      </c>
      <c r="C81" s="117">
        <v>113.8</v>
      </c>
      <c r="D81" s="120">
        <v>43829</v>
      </c>
      <c r="E81" s="121">
        <v>0</v>
      </c>
      <c r="F81" s="122">
        <v>0</v>
      </c>
    </row>
    <row r="82" spans="2:6">
      <c r="B82" s="116" t="s">
        <v>26</v>
      </c>
      <c r="C82" s="117">
        <v>114.01</v>
      </c>
      <c r="D82" s="120">
        <v>43829</v>
      </c>
      <c r="E82" s="121">
        <v>0</v>
      </c>
      <c r="F82" s="122">
        <v>0</v>
      </c>
    </row>
    <row r="83" spans="2:6">
      <c r="B83" s="116" t="s">
        <v>27</v>
      </c>
      <c r="C83" s="117">
        <v>112.06</v>
      </c>
      <c r="D83" s="120">
        <v>43829</v>
      </c>
      <c r="E83" s="121">
        <v>0</v>
      </c>
      <c r="F83" s="122">
        <v>0</v>
      </c>
    </row>
    <row r="84" spans="2:6" ht="19.2">
      <c r="B84" s="109" t="s">
        <v>162</v>
      </c>
      <c r="C84" s="214">
        <v>32.770000000000003</v>
      </c>
      <c r="D84" s="214"/>
      <c r="E84" s="214">
        <v>49.3</v>
      </c>
      <c r="F84" s="214"/>
    </row>
    <row r="85" spans="2:6">
      <c r="B85" s="99" t="s">
        <v>50</v>
      </c>
      <c r="C85" s="209">
        <v>2.2999999999999998</v>
      </c>
      <c r="D85" s="209"/>
      <c r="E85" s="209">
        <v>2.3505186681689998</v>
      </c>
      <c r="F85" s="209"/>
    </row>
    <row r="86" spans="2:6">
      <c r="B86" s="111" t="s">
        <v>51</v>
      </c>
      <c r="C86" s="209" t="s">
        <v>0</v>
      </c>
      <c r="D86" s="209"/>
      <c r="E86" s="209" t="s">
        <v>0</v>
      </c>
      <c r="F86" s="209"/>
    </row>
    <row r="87" spans="2:6">
      <c r="B87" s="111" t="s">
        <v>52</v>
      </c>
      <c r="C87" s="209">
        <v>13.8</v>
      </c>
      <c r="D87" s="209"/>
      <c r="E87" s="209">
        <v>24.41</v>
      </c>
      <c r="F87" s="209"/>
    </row>
    <row r="88" spans="2:6">
      <c r="B88" s="111" t="s">
        <v>53</v>
      </c>
      <c r="C88" s="209" t="s">
        <v>0</v>
      </c>
      <c r="D88" s="209"/>
      <c r="E88" s="209">
        <v>0.94</v>
      </c>
      <c r="F88" s="209"/>
    </row>
    <row r="89" spans="2:6">
      <c r="B89" s="111" t="s">
        <v>55</v>
      </c>
      <c r="C89" s="209">
        <v>15.81</v>
      </c>
      <c r="D89" s="209"/>
      <c r="E89" s="209">
        <v>20.66</v>
      </c>
      <c r="F89" s="209"/>
    </row>
    <row r="90" spans="2:6">
      <c r="B90" s="111" t="s">
        <v>56</v>
      </c>
      <c r="C90" s="209" t="s">
        <v>0</v>
      </c>
      <c r="D90" s="209"/>
      <c r="E90" s="209" t="s">
        <v>0</v>
      </c>
      <c r="F90" s="209"/>
    </row>
    <row r="92" spans="2:6">
      <c r="B92" s="207"/>
      <c r="C92" s="208"/>
      <c r="D92" s="208"/>
      <c r="E92" s="208"/>
      <c r="F92" s="208"/>
    </row>
    <row r="94" spans="2:6">
      <c r="B94" s="207"/>
      <c r="C94" s="208"/>
      <c r="D94" s="208"/>
      <c r="E94" s="208"/>
      <c r="F94" s="208"/>
    </row>
  </sheetData>
  <mergeCells count="152">
    <mergeCell ref="C4:D4"/>
    <mergeCell ref="E4:F4"/>
    <mergeCell ref="C5:D5"/>
    <mergeCell ref="E5:F5"/>
    <mergeCell ref="C2:D2"/>
    <mergeCell ref="E2:F2"/>
    <mergeCell ref="C3:D3"/>
    <mergeCell ref="E3:F3"/>
    <mergeCell ref="C1:D1"/>
    <mergeCell ref="E1:F1"/>
    <mergeCell ref="C8:D8"/>
    <mergeCell ref="E8:F8"/>
    <mergeCell ref="C9:D9"/>
    <mergeCell ref="E9:F9"/>
    <mergeCell ref="C6:D6"/>
    <mergeCell ref="E6:F6"/>
    <mergeCell ref="C7:D7"/>
    <mergeCell ref="E7:F7"/>
    <mergeCell ref="C12:D12"/>
    <mergeCell ref="E12:F12"/>
    <mergeCell ref="C13:D13"/>
    <mergeCell ref="E13:F13"/>
    <mergeCell ref="C10:D10"/>
    <mergeCell ref="E10:F10"/>
    <mergeCell ref="C11:D11"/>
    <mergeCell ref="E11:F11"/>
    <mergeCell ref="C16:D16"/>
    <mergeCell ref="E16:F16"/>
    <mergeCell ref="C17:D17"/>
    <mergeCell ref="E17:F17"/>
    <mergeCell ref="C14:D14"/>
    <mergeCell ref="E14:F14"/>
    <mergeCell ref="C15:D15"/>
    <mergeCell ref="E15:F15"/>
    <mergeCell ref="C20:D20"/>
    <mergeCell ref="E20:F20"/>
    <mergeCell ref="C21:D21"/>
    <mergeCell ref="E21:F21"/>
    <mergeCell ref="C18:D18"/>
    <mergeCell ref="E18:F18"/>
    <mergeCell ref="C19:D19"/>
    <mergeCell ref="E19:F19"/>
    <mergeCell ref="C24:D24"/>
    <mergeCell ref="E24:F24"/>
    <mergeCell ref="C25:D25"/>
    <mergeCell ref="E25:F25"/>
    <mergeCell ref="C22:D22"/>
    <mergeCell ref="E22:F22"/>
    <mergeCell ref="C23:D23"/>
    <mergeCell ref="E23:F23"/>
    <mergeCell ref="C26:D26"/>
    <mergeCell ref="E26:F26"/>
    <mergeCell ref="C29:D29"/>
    <mergeCell ref="E29:F29"/>
    <mergeCell ref="C30:D30"/>
    <mergeCell ref="E30:F30"/>
    <mergeCell ref="C27:D27"/>
    <mergeCell ref="E27:F27"/>
    <mergeCell ref="C28:D28"/>
    <mergeCell ref="E28:F28"/>
    <mergeCell ref="C33:D33"/>
    <mergeCell ref="E33:F33"/>
    <mergeCell ref="C34:D34"/>
    <mergeCell ref="E34:F34"/>
    <mergeCell ref="C31:D31"/>
    <mergeCell ref="E31:F31"/>
    <mergeCell ref="C32:D32"/>
    <mergeCell ref="E32:F32"/>
    <mergeCell ref="C37:D37"/>
    <mergeCell ref="E37:F37"/>
    <mergeCell ref="C38:D38"/>
    <mergeCell ref="E38:F38"/>
    <mergeCell ref="C35:D35"/>
    <mergeCell ref="E35:F35"/>
    <mergeCell ref="C36:D36"/>
    <mergeCell ref="E36:F36"/>
    <mergeCell ref="C41:D41"/>
    <mergeCell ref="E41:F41"/>
    <mergeCell ref="C42:D42"/>
    <mergeCell ref="E42:F42"/>
    <mergeCell ref="C39:D39"/>
    <mergeCell ref="E39:F39"/>
    <mergeCell ref="C40:D40"/>
    <mergeCell ref="E40:F40"/>
    <mergeCell ref="C43:D43"/>
    <mergeCell ref="E43:F43"/>
    <mergeCell ref="C46:D46"/>
    <mergeCell ref="E46:F46"/>
    <mergeCell ref="C47:D47"/>
    <mergeCell ref="E47:F47"/>
    <mergeCell ref="C44:D44"/>
    <mergeCell ref="E44:F44"/>
    <mergeCell ref="C45:D45"/>
    <mergeCell ref="E45:F45"/>
    <mergeCell ref="C50:D50"/>
    <mergeCell ref="E50:F50"/>
    <mergeCell ref="C51:D51"/>
    <mergeCell ref="E51:F51"/>
    <mergeCell ref="C48:D48"/>
    <mergeCell ref="E48:F48"/>
    <mergeCell ref="C49:D49"/>
    <mergeCell ref="E49:F49"/>
    <mergeCell ref="C54:D54"/>
    <mergeCell ref="E54:F54"/>
    <mergeCell ref="C55:D55"/>
    <mergeCell ref="E55:F55"/>
    <mergeCell ref="C52:D52"/>
    <mergeCell ref="E52:F52"/>
    <mergeCell ref="C53:D53"/>
    <mergeCell ref="E53:F53"/>
    <mergeCell ref="C58:D58"/>
    <mergeCell ref="E58:F58"/>
    <mergeCell ref="C59:D59"/>
    <mergeCell ref="E59:F59"/>
    <mergeCell ref="C56:D56"/>
    <mergeCell ref="E56:F56"/>
    <mergeCell ref="C57:D57"/>
    <mergeCell ref="E57:F57"/>
    <mergeCell ref="C62:D62"/>
    <mergeCell ref="E62:F62"/>
    <mergeCell ref="C63:D63"/>
    <mergeCell ref="E63:F63"/>
    <mergeCell ref="C60:D60"/>
    <mergeCell ref="E60:F60"/>
    <mergeCell ref="C61:D61"/>
    <mergeCell ref="E61:F61"/>
    <mergeCell ref="C66:D66"/>
    <mergeCell ref="E66:F66"/>
    <mergeCell ref="C67:D67"/>
    <mergeCell ref="E67:F67"/>
    <mergeCell ref="C64:D64"/>
    <mergeCell ref="E64:F64"/>
    <mergeCell ref="C65:D65"/>
    <mergeCell ref="E65:F65"/>
    <mergeCell ref="C85:D85"/>
    <mergeCell ref="E85:F85"/>
    <mergeCell ref="C86:D86"/>
    <mergeCell ref="E86:F86"/>
    <mergeCell ref="C68:D68"/>
    <mergeCell ref="E68:F68"/>
    <mergeCell ref="C84:D84"/>
    <mergeCell ref="E84:F84"/>
    <mergeCell ref="B92:F92"/>
    <mergeCell ref="B94:F94"/>
    <mergeCell ref="C89:D89"/>
    <mergeCell ref="E89:F89"/>
    <mergeCell ref="C90:D90"/>
    <mergeCell ref="E90:F90"/>
    <mergeCell ref="C87:D87"/>
    <mergeCell ref="E87:F87"/>
    <mergeCell ref="C88:D88"/>
    <mergeCell ref="E88:F88"/>
  </mergeCells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7F3C3AD7-44AC-4EEB-9260-047E02D9FB4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17</vt:i4>
      </vt:variant>
    </vt:vector>
  </HeadingPairs>
  <TitlesOfParts>
    <vt:vector size="24" baseType="lpstr">
      <vt:lpstr>tabela glowna</vt:lpstr>
      <vt:lpstr>tabele uzupelniajace</vt:lpstr>
      <vt:lpstr>tabele dodatkowe</vt:lpstr>
      <vt:lpstr>bilans</vt:lpstr>
      <vt:lpstr>rachunek wyniku</vt:lpstr>
      <vt:lpstr>zestawienie_zmian</vt:lpstr>
      <vt:lpstr>zestawienie_zmian- nominal</vt:lpstr>
      <vt:lpstr>eFR_ARK_1_akcje</vt:lpstr>
      <vt:lpstr>eFR_ARK_1_gwarant</vt:lpstr>
      <vt:lpstr>eFR_ARK_bilans</vt:lpstr>
      <vt:lpstr>eFR_ARK_bilans_kat</vt:lpstr>
      <vt:lpstr>eFR_ARK_depozyty</vt:lpstr>
      <vt:lpstr>eFR_ARK_rach_wyn</vt:lpstr>
      <vt:lpstr>eFR_ARK_rw_kat</vt:lpstr>
      <vt:lpstr>eFR_ARK_tab_glowna</vt:lpstr>
      <vt:lpstr>eFR_ARK_tyt_ucz_zagr</vt:lpstr>
      <vt:lpstr>'zestawienie_zmian- nominal'!eFR_ARK_zest_lkat</vt:lpstr>
      <vt:lpstr>eFR_ARK_zest_lkat</vt:lpstr>
      <vt:lpstr>'zestawienie_zmian- nominal'!eFR_ARK_zest_wkat</vt:lpstr>
      <vt:lpstr>eFR_ARK_zest_wkat</vt:lpstr>
      <vt:lpstr>'zestawienie_zmian- nominal'!eFR_ARK_zest_zmian</vt:lpstr>
      <vt:lpstr>eFR_ARK_zest_zmian</vt:lpstr>
      <vt:lpstr>'zestawienie_zmian- nominal'!eFR_ARK_zest_zmian_ukf</vt:lpstr>
      <vt:lpstr>eFR_ARK_zest_zmian_ukf</vt:lpstr>
    </vt:vector>
  </TitlesOfParts>
  <Company>BONAIR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Mikszta</dc:creator>
  <cp:lastModifiedBy>Dorocka, Sylwia, (ProService Finteco)</cp:lastModifiedBy>
  <cp:lastPrinted>2012-02-07T10:07:04Z</cp:lastPrinted>
  <dcterms:created xsi:type="dcterms:W3CDTF">2009-09-25T10:53:11Z</dcterms:created>
  <dcterms:modified xsi:type="dcterms:W3CDTF">2020-05-22T13:39:09Z</dcterms:modified>
</cp:coreProperties>
</file>